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rdico\AppData\Local\Microsoft\Windows\INetCache\Content.Outlook\DV89G34J\"/>
    </mc:Choice>
  </mc:AlternateContent>
  <xr:revisionPtr revIDLastSave="0" documentId="13_ncr:1_{E7CB038C-0553-472E-89B7-084F073EB471}" xr6:coauthVersionLast="45" xr6:coauthVersionMax="45" xr10:uidLastSave="{00000000-0000-0000-0000-000000000000}"/>
  <bookViews>
    <workbookView xWindow="-120" yWindow="-120" windowWidth="29040" windowHeight="15840" xr2:uid="{00000000-000D-0000-FFFF-FFFF00000000}"/>
  </bookViews>
  <sheets>
    <sheet name="BTRA" sheetId="3" r:id="rId1"/>
    <sheet name="Apparent temp scale" sheetId="5" r:id="rId2"/>
  </sheets>
  <externalReferences>
    <externalReference r:id="rId3"/>
  </externalReferences>
  <definedNames>
    <definedName name="Acclim_data" localSheetId="1">[1]BTRA!$K$122:$L$123</definedName>
    <definedName name="Acclim_data">BTRA!$K$122:$L$123</definedName>
    <definedName name="Air_data" localSheetId="1">[1]BTRA!$K$109:$L$112</definedName>
    <definedName name="Air_data">BTRA!$K$109:$L$112</definedName>
    <definedName name="Apparent_data" localSheetId="1">[1]BTRA!$K$137:$L$140</definedName>
    <definedName name="Apparent_data">BTRA!$K$137:$L$141</definedName>
    <definedName name="climb_data" localSheetId="1">[1]BTRA!$K$80:$L$84</definedName>
    <definedName name="climb_data">BTRA!$K$80:$L$84</definedName>
    <definedName name="Climbing_data">BTRA!$K$82:$L$84</definedName>
    <definedName name="Clothing_data" localSheetId="1">[1]BTRA!$K$99:$L$101</definedName>
    <definedName name="Clothing_data">BTRA!$K$99:$L$101</definedName>
    <definedName name="Confined_data" localSheetId="1">[1]BTRA!$K$72:$L$73</definedName>
    <definedName name="Confined_data">BTRA!$K$72:$L$73</definedName>
    <definedName name="Contact_data" localSheetId="1">[1]BTRA!$K$60:$L$63</definedName>
    <definedName name="Contact_data">BTRA!$K$60:$L$63</definedName>
    <definedName name="Cool_data" localSheetId="1">[1]BTRA!$K$87:$L$90</definedName>
    <definedName name="Cool_data">BTRA!$K$87:$L$90</definedName>
    <definedName name="dwater_data" localSheetId="1">[1]BTRA!$K$93:$L$96</definedName>
    <definedName name="dwater_data">BTRA!$K$93:$L$96</definedName>
    <definedName name="Exposure_data" localSheetId="1">[1]BTRA!$K$66:$L$69</definedName>
    <definedName name="Exposure_data">BTRA!$K$66:$L$69</definedName>
    <definedName name="Meta_data" localSheetId="1">[1]BTRA!$K$126:$L$128</definedName>
    <definedName name="Meta_data">BTRA!$K$126:$L$128</definedName>
    <definedName name="_xlnm.Print_Area" localSheetId="0">BTRA!$A$1:$J$55</definedName>
    <definedName name="Radiant_data">BTRA!$K$132:$L$134</definedName>
    <definedName name="RPE_data" localSheetId="1">[1]BTRA!$K$115:$L$118</definedName>
    <definedName name="RPE_data">BTRA!$K$115:$L$118</definedName>
    <definedName name="Shade_data">BTRA!$K$132:$L$134</definedName>
    <definedName name="Solar_data" localSheetId="1">[1]BTRA!$K$131:$L$134</definedName>
    <definedName name="Solar_data">BTRA!$K$131:$L$134</definedName>
    <definedName name="Task_data" localSheetId="1">[1]BTRA!$K$76:$L$78</definedName>
    <definedName name="Task_data">BTRA!$K$76:$L$78</definedName>
    <definedName name="Training_data" localSheetId="1">[1]BTRA!$K$104:$L$105</definedName>
    <definedName name="Training_data">BTRA!$K$104:$L$105</definedName>
    <definedName name="Warm_on_Contact">BTRA!$K$60:$L$63</definedName>
    <definedName name="Water_data">BTRA!$K$94:$L$96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09" i="3" l="1"/>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197" i="3" l="1"/>
  <c r="S198" i="3"/>
  <c r="S199" i="3"/>
  <c r="S200" i="3"/>
  <c r="S201" i="3"/>
  <c r="S202" i="3"/>
  <c r="S203" i="3"/>
  <c r="S204" i="3"/>
  <c r="S205" i="3"/>
  <c r="S206" i="3"/>
  <c r="S207" i="3"/>
  <c r="S208" i="3"/>
  <c r="S209" i="3"/>
  <c r="K58" i="3" l="1"/>
  <c r="S187" i="3" l="1"/>
  <c r="C19" i="3" l="1"/>
  <c r="C25" i="3" l="1"/>
  <c r="C23" i="3"/>
  <c r="S188" i="3" l="1"/>
  <c r="S189" i="3"/>
  <c r="S190" i="3"/>
  <c r="S191" i="3"/>
  <c r="S192" i="3"/>
  <c r="S193" i="3"/>
  <c r="S194" i="3"/>
  <c r="S195" i="3"/>
  <c r="S196" i="3"/>
  <c r="S138" i="3" l="1"/>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37" i="3"/>
  <c r="C18" i="3" l="1"/>
  <c r="C20" i="3" l="1"/>
  <c r="C21" i="3"/>
  <c r="C22" i="3"/>
  <c r="C24" i="3"/>
  <c r="C26" i="3"/>
  <c r="C27" i="3"/>
  <c r="C28" i="3"/>
  <c r="C29" i="3"/>
  <c r="C30" i="3"/>
  <c r="C36" i="3"/>
  <c r="C37" i="3" s="1"/>
  <c r="C31" i="3" l="1"/>
  <c r="C32" i="3" s="1"/>
  <c r="L58" i="3"/>
  <c r="O58" i="3"/>
  <c r="G1069" i="3"/>
  <c r="E1069" i="3"/>
  <c r="C1069" i="3"/>
  <c r="G1055" i="3"/>
  <c r="E1055" i="3"/>
  <c r="C1055" i="3"/>
  <c r="G1049" i="3"/>
  <c r="E1049" i="3"/>
  <c r="C1049" i="3"/>
  <c r="G1001" i="3"/>
  <c r="E1001" i="3"/>
  <c r="C1001" i="3"/>
  <c r="G987" i="3"/>
  <c r="E987" i="3"/>
  <c r="C987" i="3"/>
  <c r="G981" i="3"/>
  <c r="E981" i="3"/>
  <c r="C981" i="3"/>
  <c r="G933" i="3"/>
  <c r="E933" i="3"/>
  <c r="C933" i="3"/>
  <c r="G919" i="3"/>
  <c r="E919" i="3"/>
  <c r="C919" i="3"/>
  <c r="G913" i="3"/>
  <c r="E913" i="3"/>
  <c r="C913" i="3"/>
  <c r="G865" i="3"/>
  <c r="E865" i="3"/>
  <c r="C865" i="3"/>
  <c r="G851" i="3"/>
  <c r="E851" i="3"/>
  <c r="C851" i="3"/>
  <c r="G845" i="3"/>
  <c r="E845" i="3"/>
  <c r="C845" i="3"/>
  <c r="G798" i="3"/>
  <c r="E798" i="3"/>
  <c r="C798" i="3"/>
  <c r="G784" i="3"/>
  <c r="E784" i="3"/>
  <c r="C784" i="3"/>
  <c r="G778" i="3"/>
  <c r="E778" i="3"/>
  <c r="C778" i="3"/>
  <c r="G730" i="3"/>
  <c r="E730" i="3"/>
  <c r="C730" i="3"/>
  <c r="G716" i="3"/>
  <c r="E716" i="3"/>
  <c r="C716" i="3"/>
  <c r="G710" i="3"/>
  <c r="E710" i="3"/>
  <c r="C710" i="3"/>
  <c r="G661" i="3"/>
  <c r="E661" i="3"/>
  <c r="C661" i="3"/>
  <c r="G647" i="3"/>
  <c r="E647" i="3"/>
  <c r="C647" i="3"/>
  <c r="G641" i="3"/>
  <c r="E641" i="3"/>
  <c r="C641" i="3"/>
  <c r="G594" i="3"/>
  <c r="E594" i="3"/>
  <c r="C594" i="3"/>
  <c r="G580" i="3"/>
  <c r="E580" i="3"/>
  <c r="C580" i="3"/>
  <c r="G574" i="3"/>
  <c r="E574" i="3"/>
  <c r="C574" i="3"/>
  <c r="G37" i="3"/>
  <c r="C38" i="3"/>
  <c r="H852" i="3" l="1"/>
  <c r="B868" i="3" s="1"/>
  <c r="H982" i="3"/>
  <c r="H717" i="3"/>
  <c r="B733" i="3" s="1"/>
  <c r="H575" i="3"/>
  <c r="H648" i="3"/>
  <c r="B664" i="3" s="1"/>
  <c r="H711" i="3"/>
  <c r="H1056" i="3"/>
  <c r="B1072" i="3" s="1"/>
  <c r="H642" i="3"/>
  <c r="H988" i="3"/>
  <c r="B1004" i="3" s="1"/>
  <c r="P58" i="3"/>
  <c r="M58" i="3" s="1"/>
  <c r="N58" i="3" s="1"/>
  <c r="B43" i="3" s="1"/>
  <c r="B44" i="3" s="1"/>
  <c r="H1050" i="3"/>
  <c r="H846" i="3"/>
  <c r="H854" i="3" s="1"/>
  <c r="H920" i="3"/>
  <c r="B936" i="3" s="1"/>
  <c r="H581" i="3"/>
  <c r="B597" i="3" s="1"/>
  <c r="H779" i="3"/>
  <c r="H914" i="3"/>
  <c r="H785" i="3"/>
  <c r="B801" i="3" s="1"/>
  <c r="C44" i="3" l="1"/>
  <c r="H787" i="3"/>
  <c r="C790" i="3" s="1"/>
  <c r="H650" i="3"/>
  <c r="E654" i="3" s="1"/>
  <c r="H990" i="3"/>
  <c r="C993" i="3" s="1"/>
  <c r="H922" i="3"/>
  <c r="C927" i="3" s="1"/>
  <c r="H719" i="3"/>
  <c r="C724" i="3" s="1"/>
  <c r="H1058" i="3"/>
  <c r="E1062" i="3" s="1"/>
  <c r="G45" i="3"/>
  <c r="I45" i="3"/>
  <c r="E45" i="3"/>
  <c r="H583" i="3"/>
  <c r="E858" i="3"/>
  <c r="C858" i="3"/>
  <c r="C857" i="3"/>
  <c r="C859" i="3"/>
  <c r="C45" i="3" l="1"/>
  <c r="C46" i="3" s="1"/>
  <c r="C48" i="3" s="1"/>
  <c r="A50" i="3" s="1"/>
  <c r="C1061" i="3"/>
  <c r="E926" i="3"/>
  <c r="E791" i="3"/>
  <c r="C791" i="3"/>
  <c r="C926" i="3"/>
  <c r="C792" i="3"/>
  <c r="C722" i="3"/>
  <c r="E723" i="3"/>
  <c r="C723" i="3"/>
  <c r="C994" i="3"/>
  <c r="E994" i="3"/>
  <c r="C925" i="3"/>
  <c r="C995" i="3"/>
  <c r="C653" i="3"/>
  <c r="C654" i="3"/>
  <c r="C655" i="3"/>
  <c r="C1062" i="3"/>
  <c r="C1063" i="3"/>
  <c r="C587" i="3"/>
  <c r="C586" i="3"/>
  <c r="C588" i="3"/>
  <c r="E587" i="3"/>
</calcChain>
</file>

<file path=xl/sharedStrings.xml><?xml version="1.0" encoding="utf-8"?>
<sst xmlns="http://schemas.openxmlformats.org/spreadsheetml/2006/main" count="1357" uniqueCount="156">
  <si>
    <t>Relative Humidity (%)</t>
  </si>
  <si>
    <t>Dry Bulb °C</t>
  </si>
  <si>
    <t>Apparent Temp °C</t>
  </si>
  <si>
    <t>Conv of °C to °F</t>
  </si>
  <si>
    <t>Rothfusz calc in °F</t>
  </si>
  <si>
    <t>Instructions for use of the Basic Thermal Risk Assessment</t>
  </si>
  <si>
    <t>Site:</t>
  </si>
  <si>
    <t>Location:</t>
  </si>
  <si>
    <t>Exposure Group:</t>
  </si>
  <si>
    <t>Task:</t>
  </si>
  <si>
    <t>Hazard Type</t>
  </si>
  <si>
    <t>Assessment Point Value</t>
  </si>
  <si>
    <t>Value = 1</t>
  </si>
  <si>
    <t>"1"</t>
  </si>
  <si>
    <t>Value = 2</t>
  </si>
  <si>
    <t>Value = 3</t>
  </si>
  <si>
    <t>Hot Surfaces</t>
  </si>
  <si>
    <t>Contact Neutral</t>
  </si>
  <si>
    <t>Hot On Contact</t>
  </si>
  <si>
    <t>Burn on Contact</t>
  </si>
  <si>
    <t>Exposure Period</t>
  </si>
  <si>
    <t>&lt; 30 min</t>
  </si>
  <si>
    <t>30 min - 2 hours</t>
  </si>
  <si>
    <t>&gt; 2hours</t>
  </si>
  <si>
    <t>Confined Space</t>
  </si>
  <si>
    <t>No</t>
  </si>
  <si>
    <t>Yes</t>
  </si>
  <si>
    <t>Task Complexity</t>
  </si>
  <si>
    <t>Simple</t>
  </si>
  <si>
    <t>Moderate</t>
  </si>
  <si>
    <t>Complex</t>
  </si>
  <si>
    <t>Climbing, Ascending, Descending</t>
  </si>
  <si>
    <t>None</t>
  </si>
  <si>
    <t>Significant</t>
  </si>
  <si>
    <t>Distance from cool rest area</t>
  </si>
  <si>
    <t>&lt; 50 metres</t>
  </si>
  <si>
    <t>50 - 100 metres</t>
  </si>
  <si>
    <t>&gt; 100 metres</t>
  </si>
  <si>
    <t>Distance from drinking water</t>
  </si>
  <si>
    <t>&lt; 30 metres</t>
  </si>
  <si>
    <t>30 - 50 metres</t>
  </si>
  <si>
    <t>&gt; 50 metres</t>
  </si>
  <si>
    <t>Clothing (permeable)</t>
  </si>
  <si>
    <t>Single Layer (light)</t>
  </si>
  <si>
    <t>Single Layer (mod)</t>
  </si>
  <si>
    <t>Multiple Layer</t>
  </si>
  <si>
    <t>Understanding of Heat Strain Risk</t>
  </si>
  <si>
    <t>Training Given</t>
  </si>
  <si>
    <t>No Training Given</t>
  </si>
  <si>
    <t>Air Movement</t>
  </si>
  <si>
    <t>Windy</t>
  </si>
  <si>
    <t>Some wind</t>
  </si>
  <si>
    <t>No Wind</t>
  </si>
  <si>
    <t>Respiratory Protection (neg. press)</t>
  </si>
  <si>
    <t>Half Face</t>
  </si>
  <si>
    <t>Full face</t>
  </si>
  <si>
    <t>Acclimatisation</t>
  </si>
  <si>
    <t>Acclimatised</t>
  </si>
  <si>
    <t>Unacclimatised</t>
  </si>
  <si>
    <t>SUB-TOTAL "A"</t>
  </si>
  <si>
    <t>Metabolic Work Rate</t>
  </si>
  <si>
    <t>Value = 4</t>
  </si>
  <si>
    <t>Value = 6</t>
  </si>
  <si>
    <t>Light</t>
  </si>
  <si>
    <t>Heavy</t>
  </si>
  <si>
    <t>SUB-TOTAL "B"</t>
  </si>
  <si>
    <t>Wet Bulb Globe Temperature (Deg Celsius)</t>
  </si>
  <si>
    <t>&lt; 24</t>
  </si>
  <si>
    <t>&gt; 24 and &lt;= 27</t>
  </si>
  <si>
    <t>&gt; 27 and &lt;=30</t>
  </si>
  <si>
    <t>&gt; 30</t>
  </si>
  <si>
    <t>SUB-TOTAL "C"</t>
  </si>
  <si>
    <t>TOTAL Assessment Value (A+B)xC</t>
  </si>
  <si>
    <t>BAC</t>
  </si>
  <si>
    <t>50 - 100 meters</t>
  </si>
  <si>
    <t>&gt; 100 meters</t>
  </si>
  <si>
    <t>30 - 50 meters</t>
  </si>
  <si>
    <t>&gt; 50 meters</t>
  </si>
  <si>
    <t>Refer to AIOH Guideline for Examples</t>
  </si>
  <si>
    <t>Total A plus B</t>
  </si>
  <si>
    <t>1.0 If WBGT Value Unknown:</t>
  </si>
  <si>
    <t xml:space="preserve">Assessment Point Value </t>
  </si>
  <si>
    <t>WBGT required for Low Risk (A+B)*C&lt;28</t>
  </si>
  <si>
    <t>Value  less than</t>
  </si>
  <si>
    <t>WBGT required for Mod risk (A+B)*C=28 to 60</t>
  </si>
  <si>
    <t>Value between</t>
  </si>
  <si>
    <t>and</t>
  </si>
  <si>
    <t>WBGT required for High Risk (A+B)*C&gt;60</t>
  </si>
  <si>
    <t xml:space="preserve">Value greater than </t>
  </si>
  <si>
    <t>2.0 If WBGT Known</t>
  </si>
  <si>
    <t>Compare Total Assessment Value with:</t>
  </si>
  <si>
    <t>Less than 28 = Low Risk</t>
  </si>
  <si>
    <t>Between 28 and 60 = Moderate Risk</t>
  </si>
  <si>
    <t>Greater 60 = High Risk</t>
  </si>
  <si>
    <t>TOTAL ASSESSMENT VALUE (A+B)xC</t>
  </si>
  <si>
    <t>Air temperature (°C)</t>
  </si>
  <si>
    <t>&gt; 2 hours</t>
  </si>
  <si>
    <t>HAZARD TYPE ("A")</t>
  </si>
  <si>
    <t>METABOLIC WORK RATE ("B")</t>
  </si>
  <si>
    <t xml:space="preserve">Warm on Contact </t>
  </si>
  <si>
    <t>Yes - Full face</t>
  </si>
  <si>
    <t>Light - Sitting or standing to control machines; hand and arm work assembly or sorting of light materials.</t>
  </si>
  <si>
    <t>Moderate - Sustained hand and arm work such as hammering, handling of moderately heavy materials.</t>
  </si>
  <si>
    <t>Heavy - Pick and shovel work, continuous axe work, carrying loads up stairs.</t>
  </si>
  <si>
    <t>Radiant Heat</t>
  </si>
  <si>
    <t>Part Shade</t>
  </si>
  <si>
    <t>No Shade</t>
  </si>
  <si>
    <t>Value</t>
  </si>
  <si>
    <t>Response</t>
  </si>
  <si>
    <t>Select the appropriate response from the drop down selection in each of the yellow cells.</t>
  </si>
  <si>
    <t>Apparent Temperature</t>
  </si>
  <si>
    <t>&lt; 27 °C</t>
  </si>
  <si>
    <t>&gt; 27 °C and ≤ 33 °C</t>
  </si>
  <si>
    <t>&gt; 33 °C and ≤ 41 °C</t>
  </si>
  <si>
    <t>&gt; 41 °C</t>
  </si>
  <si>
    <t xml:space="preserve">APPARENT TEMPERATURE (°Celsius) </t>
  </si>
  <si>
    <r>
      <t xml:space="preserve">Replace the </t>
    </r>
    <r>
      <rPr>
        <b/>
        <sz val="12"/>
        <color rgb="FF008000"/>
        <rFont val="Arial"/>
        <family val="2"/>
      </rPr>
      <t>Green number</t>
    </r>
    <r>
      <rPr>
        <sz val="12"/>
        <rFont val="Arial"/>
        <family val="2"/>
      </rPr>
      <t xml:space="preserve"> with the measured or known value (air temperature and relative humidity).</t>
    </r>
  </si>
  <si>
    <t>Sun Exposure</t>
  </si>
  <si>
    <t>CLIMATIC CONDITIONS ("C")</t>
  </si>
  <si>
    <t>Indoors</t>
  </si>
  <si>
    <t>For lookup App Temp</t>
  </si>
  <si>
    <t>There is a potential of heat induced illnesses occurring if the conditions are not addressed.</t>
  </si>
  <si>
    <t>The onset of a heat induced illness is very likely and corrective action should be taken as soon as possible.</t>
  </si>
  <si>
    <t>10 - 30 metres</t>
  </si>
  <si>
    <t>&lt;10 metres</t>
  </si>
  <si>
    <t>Climbing up/down stairs or ladders</t>
  </si>
  <si>
    <t>The risks due to thermal conditions are low to moderate.</t>
  </si>
  <si>
    <t>When complete, the subtotals &amp; totals will be automatically calculated and placed in the Total Assessment Value area.</t>
  </si>
  <si>
    <t>Neutral</t>
  </si>
  <si>
    <t>30 min - 1 hour</t>
  </si>
  <si>
    <t>1 hour - 2 hours</t>
  </si>
  <si>
    <t>&lt; 10 metres</t>
  </si>
  <si>
    <t>10 - 50 metres</t>
  </si>
  <si>
    <t>Strong wind</t>
  </si>
  <si>
    <t>Moderate wind</t>
  </si>
  <si>
    <t>Some Wind</t>
  </si>
  <si>
    <t>Disposable - Half Face</t>
  </si>
  <si>
    <t>Rubber - Half Face</t>
  </si>
  <si>
    <t>Full Shade</t>
  </si>
  <si>
    <t>Out of Range</t>
  </si>
  <si>
    <t>N/A</t>
  </si>
  <si>
    <t>(49)</t>
  </si>
  <si>
    <t>(51)</t>
  </si>
  <si>
    <t>(45)</t>
  </si>
  <si>
    <t>(47)</t>
  </si>
  <si>
    <t>(40)</t>
  </si>
  <si>
    <t>(36)</t>
  </si>
  <si>
    <t>(°C)</t>
  </si>
  <si>
    <t>Dry Bulb Temperature.</t>
  </si>
  <si>
    <t>Note: this is a first level basic assessment and for more accurate quantitative assessment other methods should be used</t>
  </si>
  <si>
    <t>Note that there are limitations to this Apparent Temperature calculation, particularly once you approach very high or low temperatures and humidities.</t>
  </si>
  <si>
    <r>
      <t xml:space="preserve">It is important to note that this assessment is to be used as a qualitative </t>
    </r>
    <r>
      <rPr>
        <b/>
        <sz val="12"/>
        <rFont val="Arial"/>
        <family val="2"/>
      </rPr>
      <t>guide only</t>
    </r>
    <r>
      <rPr>
        <sz val="12"/>
        <rFont val="Arial"/>
        <family val="2"/>
      </rPr>
      <t>. 
A number of factors are not included in this assessment such as employee health condition and the use of high levels of PPE (particularly impermeable suits).  In these circumstances experienced personnel should carry out a more extensive assessment.</t>
    </r>
  </si>
  <si>
    <t>One Level</t>
  </si>
  <si>
    <t>Two Levels</t>
  </si>
  <si>
    <t>&gt; Two Levels</t>
  </si>
  <si>
    <t>Basic Thermal Risk Assessment (Draft Beta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</si>
</sst>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name val="Arial"/>
      <family val="2"/>
    </font>
    <font>
      <sz val="12"/>
      <name val="Arial"/>
      <family val="2"/>
    </font>
    <font>
      <b/>
      <sz val="12"/>
      <color indexed="12"/>
      <name val="Arial"/>
      <family val="2"/>
    </font>
    <font>
      <b/>
      <i/>
      <sz val="24"/>
      <name val="Arial"/>
      <family val="2"/>
    </font>
    <font>
      <i/>
      <sz val="13"/>
      <name val="Arial"/>
      <family val="2"/>
    </font>
    <font>
      <sz val="13"/>
      <name val="Arial"/>
      <family val="2"/>
    </font>
    <font>
      <sz val="10"/>
      <color indexed="10"/>
      <name val="Arial"/>
      <family val="2"/>
    </font>
    <font>
      <b/>
      <i/>
      <sz val="14"/>
      <name val="Arial"/>
      <family val="2"/>
    </font>
    <font>
      <b/>
      <sz val="14"/>
      <color indexed="18"/>
      <name val="Arial"/>
      <family val="2"/>
    </font>
    <font>
      <sz val="10"/>
      <name val="Arial"/>
      <family val="2"/>
    </font>
    <font>
      <b/>
      <sz val="10"/>
      <color indexed="18"/>
      <name val="Arial"/>
      <family val="2"/>
    </font>
    <font>
      <sz val="10"/>
      <color indexed="18"/>
      <name val="Arial"/>
      <family val="2"/>
    </font>
    <font>
      <b/>
      <sz val="16"/>
      <name val="Arial"/>
      <family val="2"/>
    </font>
    <font>
      <b/>
      <sz val="10"/>
      <name val="Arial"/>
      <family val="2"/>
    </font>
    <font>
      <b/>
      <i/>
      <sz val="10"/>
      <name val="Arial"/>
      <family val="2"/>
    </font>
    <font>
      <b/>
      <sz val="12"/>
      <color rgb="FF00B050"/>
      <name val="Arial"/>
      <family val="2"/>
    </font>
    <font>
      <b/>
      <sz val="12"/>
      <color rgb="FF008000"/>
      <name val="Arial"/>
      <family val="2"/>
    </font>
    <font>
      <i/>
      <sz val="11"/>
      <color theme="1"/>
      <name val="Calibri"/>
      <family val="2"/>
      <scheme val="minor"/>
    </font>
    <font>
      <sz val="11"/>
      <name val="Arial"/>
      <family val="2"/>
    </font>
    <font>
      <sz val="12"/>
      <color theme="1"/>
      <name val="Arial"/>
      <family val="2"/>
    </font>
    <font>
      <b/>
      <sz val="18"/>
      <name val="Calibri"/>
      <family val="2"/>
      <scheme val="minor"/>
    </font>
    <font>
      <b/>
      <sz val="11"/>
      <color theme="1"/>
      <name val="Calibri"/>
      <family val="2"/>
      <scheme val="minor"/>
    </font>
    <font>
      <b/>
      <sz val="11"/>
      <color theme="1"/>
      <name val="Calibri"/>
      <family val="2"/>
    </font>
  </fonts>
  <fills count="7">
    <fill>
      <patternFill patternType="none"/>
    </fill>
    <fill>
      <patternFill patternType="gray125"/>
    </fill>
    <fill>
      <patternFill patternType="solid">
        <fgColor indexed="13"/>
        <bgColor indexed="64"/>
      </patternFill>
    </fill>
    <fill>
      <patternFill patternType="solid">
        <fgColor rgb="FF66FFFF"/>
        <bgColor indexed="64"/>
      </patternFill>
    </fill>
    <fill>
      <patternFill patternType="solid">
        <fgColor rgb="FFFFFF00"/>
        <bgColor indexed="64"/>
      </patternFill>
    </fill>
    <fill>
      <patternFill patternType="solid">
        <fgColor rgb="FF00B0F0"/>
        <bgColor indexed="64"/>
      </patternFill>
    </fill>
    <fill>
      <patternFill patternType="solid">
        <fgColor theme="6" tint="0.59999389629810485"/>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double">
        <color auto="1"/>
      </bottom>
      <diagonal/>
    </border>
    <border>
      <left style="thick">
        <color auto="1"/>
      </left>
      <right/>
      <top/>
      <bottom/>
      <diagonal/>
    </border>
    <border>
      <left style="thick">
        <color auto="1"/>
      </left>
      <right/>
      <top/>
      <bottom style="double">
        <color auto="1"/>
      </bottom>
      <diagonal/>
    </border>
    <border>
      <left/>
      <right style="thick">
        <color auto="1"/>
      </right>
      <top/>
      <bottom/>
      <diagonal/>
    </border>
    <border>
      <left/>
      <right style="thick">
        <color auto="1"/>
      </right>
      <top/>
      <bottom style="double">
        <color auto="1"/>
      </bottom>
      <diagonal/>
    </border>
    <border>
      <left/>
      <right style="medium">
        <color auto="1"/>
      </right>
      <top/>
      <bottom style="double">
        <color auto="1"/>
      </bottom>
      <diagonal/>
    </border>
    <border>
      <left/>
      <right style="medium">
        <color auto="1"/>
      </right>
      <top/>
      <bottom/>
      <diagonal/>
    </border>
    <border>
      <left style="thick">
        <color auto="1"/>
      </left>
      <right/>
      <top style="double">
        <color auto="1"/>
      </top>
      <bottom/>
      <diagonal/>
    </border>
    <border>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thick">
        <color auto="1"/>
      </right>
      <top style="double">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s>
  <cellStyleXfs count="2">
    <xf numFmtId="0" fontId="0" fillId="0" borderId="0"/>
    <xf numFmtId="0" fontId="10" fillId="0" borderId="0"/>
  </cellStyleXfs>
  <cellXfs count="112">
    <xf numFmtId="0" fontId="0" fillId="0" borderId="0" xfId="0"/>
    <xf numFmtId="0" fontId="0" fillId="0" borderId="0" xfId="0" applyAlignment="1">
      <alignment horizontal="center" wrapText="1"/>
    </xf>
    <xf numFmtId="1" fontId="0" fillId="0" borderId="0" xfId="0" applyNumberFormat="1"/>
    <xf numFmtId="0" fontId="0" fillId="0" borderId="0" xfId="0" applyAlignment="1">
      <alignment horizontal="center" vertical="center"/>
    </xf>
    <xf numFmtId="0" fontId="1" fillId="0" borderId="0" xfId="0" applyFont="1"/>
    <xf numFmtId="0" fontId="2" fillId="0" borderId="0" xfId="0" applyFont="1"/>
    <xf numFmtId="0" fontId="0" fillId="0" borderId="3" xfId="0" applyFill="1" applyBorder="1"/>
    <xf numFmtId="0" fontId="0" fillId="0" borderId="5" xfId="0" applyBorder="1"/>
    <xf numFmtId="0" fontId="6" fillId="0" borderId="4" xfId="0" applyFont="1" applyBorder="1" applyAlignment="1">
      <alignment horizontal="center"/>
    </xf>
    <xf numFmtId="0" fontId="6" fillId="0" borderId="0" xfId="0" applyFont="1" applyBorder="1" applyAlignment="1">
      <alignment horizontal="center"/>
    </xf>
    <xf numFmtId="0" fontId="7" fillId="0" borderId="0" xfId="0" applyFont="1"/>
    <xf numFmtId="0" fontId="8" fillId="0" borderId="6" xfId="0" applyFont="1" applyBorder="1"/>
    <xf numFmtId="0" fontId="10" fillId="0" borderId="4" xfId="0" applyFont="1" applyBorder="1"/>
    <xf numFmtId="0" fontId="11" fillId="0" borderId="0" xfId="0" applyFont="1" applyBorder="1" applyAlignment="1"/>
    <xf numFmtId="0" fontId="12" fillId="0" borderId="0" xfId="0" applyFont="1" applyBorder="1" applyAlignment="1"/>
    <xf numFmtId="0" fontId="0" fillId="0" borderId="0" xfId="0" applyBorder="1"/>
    <xf numFmtId="0" fontId="0" fillId="0" borderId="4" xfId="0" applyBorder="1"/>
    <xf numFmtId="0" fontId="1" fillId="0" borderId="13"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xf>
    <xf numFmtId="0" fontId="2" fillId="0" borderId="0" xfId="0" applyFont="1" applyBorder="1"/>
    <xf numFmtId="0" fontId="11" fillId="0" borderId="4" xfId="0" applyFont="1" applyBorder="1"/>
    <xf numFmtId="0" fontId="2" fillId="0" borderId="0" xfId="0" applyFont="1" applyBorder="1" applyAlignment="1">
      <alignment horizontal="center"/>
    </xf>
    <xf numFmtId="0" fontId="2" fillId="0" borderId="4" xfId="1" applyFont="1" applyBorder="1"/>
    <xf numFmtId="0" fontId="2" fillId="0" borderId="0" xfId="1" applyFont="1" applyBorder="1"/>
    <xf numFmtId="0" fontId="2" fillId="0" borderId="4" xfId="1" applyFont="1" applyBorder="1" applyAlignment="1"/>
    <xf numFmtId="0" fontId="0" fillId="0" borderId="15" xfId="0" applyBorder="1"/>
    <xf numFmtId="0" fontId="0" fillId="0" borderId="16" xfId="0" applyBorder="1"/>
    <xf numFmtId="0" fontId="14" fillId="0" borderId="13" xfId="0" applyFont="1" applyBorder="1"/>
    <xf numFmtId="0" fontId="0" fillId="0" borderId="13" xfId="0" applyBorder="1"/>
    <xf numFmtId="0" fontId="14" fillId="0" borderId="0" xfId="0" applyFont="1"/>
    <xf numFmtId="0" fontId="14" fillId="0" borderId="9" xfId="0" applyFont="1" applyBorder="1"/>
    <xf numFmtId="0" fontId="14" fillId="0" borderId="13" xfId="0" applyFont="1" applyBorder="1" applyAlignment="1">
      <alignment horizontal="center" vertical="center"/>
    </xf>
    <xf numFmtId="0" fontId="0" fillId="0" borderId="13" xfId="0" applyBorder="1" applyAlignment="1">
      <alignment horizontal="center" vertical="center"/>
    </xf>
    <xf numFmtId="1" fontId="0" fillId="0" borderId="13" xfId="0" applyNumberFormat="1" applyBorder="1"/>
    <xf numFmtId="0" fontId="15" fillId="0" borderId="0" xfId="0" applyFont="1"/>
    <xf numFmtId="1" fontId="0" fillId="0" borderId="0" xfId="0" applyNumberFormat="1" applyAlignment="1"/>
    <xf numFmtId="0" fontId="2" fillId="0" borderId="8" xfId="0" applyFont="1" applyBorder="1"/>
    <xf numFmtId="0" fontId="1" fillId="3" borderId="13" xfId="0" applyFont="1" applyFill="1" applyBorder="1"/>
    <xf numFmtId="0" fontId="2" fillId="3" borderId="8" xfId="0" applyFont="1" applyFill="1" applyBorder="1"/>
    <xf numFmtId="0" fontId="2" fillId="3" borderId="13" xfId="0" applyFont="1" applyFill="1" applyBorder="1"/>
    <xf numFmtId="0" fontId="1" fillId="3" borderId="8" xfId="0" applyFont="1" applyFill="1" applyBorder="1"/>
    <xf numFmtId="0" fontId="16" fillId="0" borderId="0" xfId="0" applyFont="1" applyFill="1" applyBorder="1" applyAlignment="1">
      <alignment horizontal="center" vertical="center"/>
    </xf>
    <xf numFmtId="1" fontId="1" fillId="3" borderId="8" xfId="0" applyNumberFormat="1" applyFont="1" applyFill="1" applyBorder="1" applyAlignment="1">
      <alignment horizontal="center" vertical="center"/>
    </xf>
    <xf numFmtId="0" fontId="1" fillId="0" borderId="8" xfId="0" applyFont="1" applyBorder="1" applyAlignment="1">
      <alignment horizontal="center" vertical="center"/>
    </xf>
    <xf numFmtId="0" fontId="17" fillId="0" borderId="8" xfId="0" applyFont="1" applyFill="1" applyBorder="1" applyAlignment="1">
      <alignment horizontal="center" vertical="center"/>
    </xf>
    <xf numFmtId="0" fontId="1" fillId="0" borderId="9" xfId="0" applyFont="1" applyBorder="1" applyAlignment="1">
      <alignment horizontal="center" vertical="center"/>
    </xf>
    <xf numFmtId="0" fontId="18" fillId="0" borderId="0" xfId="0" applyFont="1"/>
    <xf numFmtId="0" fontId="0" fillId="0" borderId="0" xfId="0" applyFont="1"/>
    <xf numFmtId="0" fontId="2" fillId="4" borderId="13"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xf>
    <xf numFmtId="0" fontId="1" fillId="0" borderId="0" xfId="0" applyFont="1" applyFill="1" applyBorder="1" applyAlignment="1">
      <alignment horizontal="center"/>
    </xf>
    <xf numFmtId="0" fontId="0" fillId="0" borderId="0" xfId="0" applyBorder="1" applyAlignment="1">
      <alignment horizontal="left"/>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1" xfId="0" applyFont="1" applyBorder="1" applyAlignment="1">
      <alignment horizontal="center"/>
    </xf>
    <xf numFmtId="0" fontId="2" fillId="4" borderId="13" xfId="0" applyFont="1" applyFill="1" applyBorder="1" applyAlignment="1">
      <alignment horizontal="center"/>
    </xf>
    <xf numFmtId="1" fontId="17" fillId="0" borderId="8"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13" fillId="5" borderId="7" xfId="0" applyFont="1" applyFill="1" applyBorder="1" applyAlignment="1">
      <alignment horizontal="center"/>
    </xf>
    <xf numFmtId="0" fontId="13" fillId="0" borderId="19" xfId="0" applyFont="1" applyFill="1" applyBorder="1" applyAlignment="1"/>
    <xf numFmtId="0" fontId="13" fillId="0" borderId="18" xfId="0" applyFont="1" applyFill="1" applyBorder="1" applyAlignment="1">
      <alignment horizontal="center"/>
    </xf>
    <xf numFmtId="0" fontId="20" fillId="0" borderId="15" xfId="0" applyFont="1" applyBorder="1"/>
    <xf numFmtId="0" fontId="1" fillId="6" borderId="7" xfId="0" applyFont="1" applyFill="1" applyBorder="1" applyAlignment="1">
      <alignment horizontal="center"/>
    </xf>
    <xf numFmtId="0" fontId="0" fillId="0" borderId="22" xfId="0" applyBorder="1"/>
    <xf numFmtId="49" fontId="0" fillId="0" borderId="0" xfId="0" applyNumberFormat="1" applyAlignment="1">
      <alignment horizontal="right"/>
    </xf>
    <xf numFmtId="0" fontId="22" fillId="0" borderId="23" xfId="0" applyFont="1" applyBorder="1"/>
    <xf numFmtId="0" fontId="0" fillId="0" borderId="24" xfId="0" applyBorder="1"/>
    <xf numFmtId="0" fontId="0" fillId="0" borderId="25" xfId="0" applyBorder="1"/>
    <xf numFmtId="49" fontId="0" fillId="0" borderId="25" xfId="0" applyNumberFormat="1" applyBorder="1" applyAlignment="1">
      <alignment horizontal="right"/>
    </xf>
    <xf numFmtId="0" fontId="0" fillId="0" borderId="26" xfId="0" applyBorder="1"/>
    <xf numFmtId="0" fontId="0" fillId="0" borderId="28" xfId="0" applyBorder="1"/>
    <xf numFmtId="0" fontId="0" fillId="0" borderId="27" xfId="0" applyBorder="1"/>
    <xf numFmtId="0" fontId="22" fillId="0" borderId="18" xfId="0" applyFont="1" applyBorder="1"/>
    <xf numFmtId="0" fontId="22" fillId="0" borderId="35" xfId="0" applyFont="1" applyBorder="1"/>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 fillId="0" borderId="4" xfId="0" applyFont="1" applyBorder="1" applyAlignment="1">
      <alignment horizontal="left" wrapText="1"/>
    </xf>
    <xf numFmtId="0" fontId="2" fillId="0" borderId="0" xfId="0" applyFont="1" applyBorder="1" applyAlignment="1">
      <alignment horizontal="left" wrapText="1"/>
    </xf>
    <xf numFmtId="0" fontId="1" fillId="0" borderId="19" xfId="0" applyFont="1" applyBorder="1" applyAlignment="1">
      <alignment horizontal="center"/>
    </xf>
    <xf numFmtId="0" fontId="1" fillId="0" borderId="17" xfId="0" applyFont="1" applyBorder="1" applyAlignment="1">
      <alignment horizontal="center"/>
    </xf>
    <xf numFmtId="0" fontId="19" fillId="2" borderId="9" xfId="0" applyFont="1" applyFill="1" applyBorder="1" applyAlignment="1">
      <alignment horizontal="center" vertical="top" wrapText="1"/>
    </xf>
    <xf numFmtId="0" fontId="19" fillId="2" borderId="11" xfId="0" applyFont="1" applyFill="1" applyBorder="1" applyAlignment="1">
      <alignment horizontal="center" vertical="top" wrapText="1"/>
    </xf>
    <xf numFmtId="0" fontId="21" fillId="0" borderId="0"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5" fillId="0" borderId="4" xfId="0" applyFont="1" applyBorder="1" applyAlignment="1">
      <alignment horizontal="center" wrapText="1"/>
    </xf>
    <xf numFmtId="0" fontId="5" fillId="0" borderId="0" xfId="0" applyFont="1" applyBorder="1" applyAlignment="1">
      <alignment horizontal="center" wrapText="1"/>
    </xf>
    <xf numFmtId="0" fontId="9" fillId="0" borderId="7" xfId="0" applyFont="1" applyBorder="1" applyAlignment="1">
      <alignment horizontal="center"/>
    </xf>
    <xf numFmtId="0" fontId="2" fillId="0" borderId="0"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14" xfId="0" applyFont="1" applyFill="1" applyBorder="1" applyAlignment="1">
      <alignment horizontal="left" vertical="center"/>
    </xf>
    <xf numFmtId="0" fontId="1" fillId="3" borderId="16" xfId="0" applyFont="1" applyFill="1" applyBorder="1" applyAlignment="1">
      <alignment horizontal="left" vertical="center"/>
    </xf>
    <xf numFmtId="0" fontId="22" fillId="0" borderId="31" xfId="0" applyFont="1" applyBorder="1" applyAlignment="1">
      <alignment horizontal="center"/>
    </xf>
    <xf numFmtId="0" fontId="22" fillId="0" borderId="32" xfId="0" applyFont="1" applyBorder="1" applyAlignment="1">
      <alignment horizontal="center"/>
    </xf>
    <xf numFmtId="0" fontId="22" fillId="0" borderId="33" xfId="0" applyFont="1" applyBorder="1" applyAlignment="1">
      <alignment horizontal="center"/>
    </xf>
    <xf numFmtId="0" fontId="22" fillId="0" borderId="29" xfId="0" applyNumberFormat="1" applyFont="1" applyBorder="1" applyAlignment="1">
      <alignment horizontal="center" wrapText="1"/>
    </xf>
    <xf numFmtId="0" fontId="22" fillId="0" borderId="30" xfId="0" applyNumberFormat="1" applyFont="1" applyBorder="1" applyAlignment="1">
      <alignment horizontal="center" wrapText="1"/>
    </xf>
    <xf numFmtId="0" fontId="23" fillId="0" borderId="34" xfId="0" applyFont="1" applyBorder="1" applyAlignment="1">
      <alignment horizontal="center"/>
    </xf>
    <xf numFmtId="0" fontId="23" fillId="0" borderId="17" xfId="0" applyFont="1" applyBorder="1" applyAlignment="1">
      <alignment horizontal="center"/>
    </xf>
  </cellXfs>
  <cellStyles count="2">
    <cellStyle name="Normal" xfId="0" builtinId="0"/>
    <cellStyle name="Normal 5" xfId="1" xr:uid="{00000000-0005-0000-0000-000001000000}"/>
  </cellStyles>
  <dxfs count="11">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00FF05"/>
        </patternFill>
      </fill>
    </dxf>
    <dxf>
      <fill>
        <patternFill>
          <bgColor rgb="FFFF9900"/>
        </patternFill>
      </fill>
    </dxf>
    <dxf>
      <fill>
        <patternFill>
          <bgColor rgb="FFFF0000"/>
        </patternFill>
      </fill>
    </dxf>
    <dxf>
      <font>
        <color rgb="FF7030A0"/>
      </font>
      <fill>
        <patternFill>
          <bgColor theme="7" tint="0.39994506668294322"/>
        </patternFill>
      </fill>
    </dxf>
    <dxf>
      <font>
        <b/>
        <i val="0"/>
        <color theme="0"/>
      </font>
      <fill>
        <patternFill>
          <bgColor rgb="FF7030A0"/>
        </patternFill>
      </fill>
    </dxf>
    <dxf>
      <fill>
        <patternFill>
          <bgColor rgb="FFFF0000"/>
        </patternFill>
      </fill>
    </dxf>
    <dxf>
      <fill>
        <patternFill>
          <bgColor rgb="FFFF9900"/>
        </patternFill>
      </fill>
    </dxf>
    <dxf>
      <fill>
        <patternFill>
          <bgColor indexed="11"/>
        </patternFill>
      </fill>
    </dxf>
  </dxfs>
  <tableStyles count="0" defaultTableStyle="TableStyleMedium2" defaultPivotStyle="PivotStyleLight16"/>
  <colors>
    <mruColors>
      <color rgb="FF00FF05"/>
      <color rgb="FFFF9900"/>
      <color rgb="FFFF0000"/>
      <color rgb="FF11AB05"/>
      <color rgb="FF1EA907"/>
      <color rgb="FF008000"/>
      <color rgb="FF66FF33"/>
      <color rgb="FF66FF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arent%20Temp%20BTRA%202205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RA"/>
      <sheetName val="Rothfusz Calc"/>
      <sheetName val="Refrences"/>
      <sheetName val="Sheet1"/>
      <sheetName val="Apparent temp scale"/>
    </sheetNames>
    <sheetDataSet>
      <sheetData sheetId="0">
        <row r="60">
          <cell r="K60" t="str">
            <v>Neutral</v>
          </cell>
          <cell r="L60">
            <v>0</v>
          </cell>
        </row>
        <row r="61">
          <cell r="K61" t="str">
            <v xml:space="preserve">Warm on Contact </v>
          </cell>
          <cell r="L61">
            <v>1</v>
          </cell>
        </row>
        <row r="62">
          <cell r="K62" t="str">
            <v>Hot On Contact</v>
          </cell>
          <cell r="L62">
            <v>2</v>
          </cell>
        </row>
        <row r="63">
          <cell r="K63" t="str">
            <v>Burn on Contact</v>
          </cell>
          <cell r="L63">
            <v>3</v>
          </cell>
        </row>
        <row r="66">
          <cell r="K66" t="str">
            <v>&lt; 30 min</v>
          </cell>
          <cell r="L66">
            <v>0</v>
          </cell>
        </row>
        <row r="67">
          <cell r="K67" t="str">
            <v>30 min - 1 hour</v>
          </cell>
          <cell r="L67">
            <v>1</v>
          </cell>
        </row>
        <row r="68">
          <cell r="K68" t="str">
            <v>1 hour - 2 hours</v>
          </cell>
          <cell r="L68">
            <v>2</v>
          </cell>
        </row>
        <row r="69">
          <cell r="K69" t="str">
            <v>&gt; 2 hours</v>
          </cell>
          <cell r="L69">
            <v>3</v>
          </cell>
        </row>
        <row r="72">
          <cell r="K72" t="str">
            <v>No</v>
          </cell>
          <cell r="L72">
            <v>0</v>
          </cell>
        </row>
        <row r="73">
          <cell r="K73" t="str">
            <v>Yes</v>
          </cell>
          <cell r="L73">
            <v>3</v>
          </cell>
        </row>
        <row r="76">
          <cell r="K76" t="str">
            <v>Simple</v>
          </cell>
          <cell r="L76">
            <v>1</v>
          </cell>
        </row>
        <row r="77">
          <cell r="K77" t="str">
            <v>Moderate</v>
          </cell>
          <cell r="L77">
            <v>2</v>
          </cell>
        </row>
        <row r="78">
          <cell r="K78" t="str">
            <v>Complex</v>
          </cell>
          <cell r="L78">
            <v>3</v>
          </cell>
        </row>
        <row r="80">
          <cell r="K80" t="str">
            <v>Climbing, Ascending, Descending</v>
          </cell>
        </row>
        <row r="81">
          <cell r="K81" t="str">
            <v>None</v>
          </cell>
          <cell r="L81">
            <v>0</v>
          </cell>
        </row>
        <row r="82">
          <cell r="K82" t="str">
            <v>Low</v>
          </cell>
          <cell r="L82">
            <v>1</v>
          </cell>
        </row>
        <row r="83">
          <cell r="K83" t="str">
            <v>Moderate</v>
          </cell>
          <cell r="L83">
            <v>2</v>
          </cell>
        </row>
        <row r="84">
          <cell r="K84" t="str">
            <v>Significant</v>
          </cell>
          <cell r="L84">
            <v>3</v>
          </cell>
        </row>
        <row r="87">
          <cell r="K87" t="str">
            <v>&lt; 10 metres</v>
          </cell>
          <cell r="L87">
            <v>0</v>
          </cell>
        </row>
        <row r="88">
          <cell r="K88" t="str">
            <v>10 - 50 metres</v>
          </cell>
          <cell r="L88">
            <v>1</v>
          </cell>
        </row>
        <row r="89">
          <cell r="K89" t="str">
            <v>50 - 100 metres</v>
          </cell>
          <cell r="L89">
            <v>2</v>
          </cell>
        </row>
        <row r="90">
          <cell r="K90" t="str">
            <v>&gt; 100 metres</v>
          </cell>
          <cell r="L90">
            <v>3</v>
          </cell>
        </row>
        <row r="93">
          <cell r="K93" t="str">
            <v>&lt;10 metres</v>
          </cell>
          <cell r="L93">
            <v>0</v>
          </cell>
        </row>
        <row r="94">
          <cell r="K94" t="str">
            <v>10 - 30 metres</v>
          </cell>
          <cell r="L94">
            <v>1</v>
          </cell>
        </row>
        <row r="95">
          <cell r="K95" t="str">
            <v>30 - 50 metres</v>
          </cell>
          <cell r="L95">
            <v>2</v>
          </cell>
        </row>
        <row r="96">
          <cell r="K96" t="str">
            <v>&gt; 50 metres</v>
          </cell>
          <cell r="L96">
            <v>3</v>
          </cell>
        </row>
        <row r="99">
          <cell r="K99" t="str">
            <v>Single Layer (light)</v>
          </cell>
          <cell r="L99">
            <v>1</v>
          </cell>
        </row>
        <row r="100">
          <cell r="K100" t="str">
            <v>Single Layer (mod)</v>
          </cell>
          <cell r="L100">
            <v>2</v>
          </cell>
        </row>
        <row r="101">
          <cell r="K101" t="str">
            <v>Multiple Layer</v>
          </cell>
          <cell r="L101">
            <v>3</v>
          </cell>
        </row>
        <row r="104">
          <cell r="K104" t="str">
            <v>Training Given</v>
          </cell>
          <cell r="L104">
            <v>0</v>
          </cell>
        </row>
        <row r="105">
          <cell r="K105" t="str">
            <v>No Training Given</v>
          </cell>
          <cell r="L105">
            <v>3</v>
          </cell>
        </row>
        <row r="109">
          <cell r="K109" t="str">
            <v>Strong wind</v>
          </cell>
          <cell r="L109">
            <v>0</v>
          </cell>
        </row>
        <row r="110">
          <cell r="K110" t="str">
            <v>Moderate wind</v>
          </cell>
          <cell r="L110">
            <v>1</v>
          </cell>
        </row>
        <row r="111">
          <cell r="K111" t="str">
            <v>Some Wind</v>
          </cell>
          <cell r="L111">
            <v>2</v>
          </cell>
        </row>
        <row r="112">
          <cell r="K112" t="str">
            <v>No Wind</v>
          </cell>
          <cell r="L112">
            <v>3</v>
          </cell>
        </row>
        <row r="115">
          <cell r="K115" t="str">
            <v>None</v>
          </cell>
          <cell r="L115">
            <v>0</v>
          </cell>
        </row>
        <row r="116">
          <cell r="K116" t="str">
            <v>Disposable - Half Face</v>
          </cell>
          <cell r="L116">
            <v>1</v>
          </cell>
        </row>
        <row r="117">
          <cell r="K117" t="str">
            <v>Rubber - Half Face</v>
          </cell>
          <cell r="L117">
            <v>2</v>
          </cell>
        </row>
        <row r="118">
          <cell r="K118" t="str">
            <v>Yes - Full face</v>
          </cell>
          <cell r="L118">
            <v>3</v>
          </cell>
        </row>
        <row r="122">
          <cell r="K122" t="str">
            <v>Acclimatised</v>
          </cell>
          <cell r="L122">
            <v>0</v>
          </cell>
        </row>
        <row r="123">
          <cell r="K123" t="str">
            <v>Unacclimatised</v>
          </cell>
          <cell r="L123">
            <v>3</v>
          </cell>
        </row>
        <row r="126">
          <cell r="K126" t="str">
            <v>Light - Sitting or standing to control machines; hand and arm work assembly or sorting of light materials.</v>
          </cell>
          <cell r="L126">
            <v>2</v>
          </cell>
        </row>
        <row r="127">
          <cell r="K127" t="str">
            <v>Moderate - Sustained hand and arm work such as hammering, handling of moderately heavy materials.</v>
          </cell>
          <cell r="L127">
            <v>4</v>
          </cell>
        </row>
        <row r="128">
          <cell r="K128" t="str">
            <v>Heavy - Pick and shovel work, continuous axe work, carrying loads up stairs.</v>
          </cell>
          <cell r="L128">
            <v>6</v>
          </cell>
        </row>
        <row r="131">
          <cell r="K131" t="str">
            <v>Indoors</v>
          </cell>
          <cell r="L131">
            <v>0</v>
          </cell>
        </row>
        <row r="132">
          <cell r="K132" t="str">
            <v>Full Shade</v>
          </cell>
          <cell r="L132">
            <v>1</v>
          </cell>
        </row>
        <row r="133">
          <cell r="K133" t="str">
            <v>Part Shade</v>
          </cell>
          <cell r="L133">
            <v>2</v>
          </cell>
        </row>
        <row r="134">
          <cell r="K134" t="str">
            <v>No Shade</v>
          </cell>
          <cell r="L134">
            <v>3</v>
          </cell>
        </row>
        <row r="137">
          <cell r="K137" t="str">
            <v>&lt; 27 °C</v>
          </cell>
          <cell r="L137">
            <v>1</v>
          </cell>
        </row>
        <row r="138">
          <cell r="K138" t="str">
            <v>&gt; 27 °C and ≤ 33 °C</v>
          </cell>
          <cell r="L138">
            <v>2</v>
          </cell>
        </row>
        <row r="139">
          <cell r="K139" t="str">
            <v>&gt; 33 °C and ≤ 41 °C</v>
          </cell>
          <cell r="L139">
            <v>3</v>
          </cell>
        </row>
        <row r="140">
          <cell r="K140" t="str">
            <v>&gt; 41 °C</v>
          </cell>
          <cell r="L140">
            <v>4</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77"/>
  <sheetViews>
    <sheetView tabSelected="1" zoomScale="86" zoomScaleNormal="86" workbookViewId="0">
      <selection activeCell="Z14" sqref="Z14"/>
    </sheetView>
  </sheetViews>
  <sheetFormatPr defaultRowHeight="15" x14ac:dyDescent="0.25"/>
  <cols>
    <col min="1" max="1" width="54.28515625" bestFit="1" customWidth="1"/>
    <col min="2" max="2" width="28" customWidth="1"/>
    <col min="3" max="3" width="8" customWidth="1"/>
    <col min="4" max="4" width="22.7109375" customWidth="1"/>
    <col min="5" max="5" width="4.7109375" customWidth="1"/>
    <col min="6" max="6" width="24.28515625" customWidth="1"/>
    <col min="7" max="7" width="4.7109375" customWidth="1"/>
    <col min="8" max="8" width="11" bestFit="1" customWidth="1"/>
    <col min="9" max="9" width="4.7109375" customWidth="1"/>
    <col min="10" max="10" width="4.140625" customWidth="1"/>
    <col min="11" max="11" width="32.42578125" hidden="1" customWidth="1"/>
    <col min="12" max="19" width="9.140625" hidden="1" customWidth="1"/>
    <col min="20" max="20" width="16.7109375" hidden="1" customWidth="1"/>
    <col min="21" max="21" width="9.140625" hidden="1" customWidth="1"/>
    <col min="22" max="22" width="9.140625" customWidth="1"/>
    <col min="256" max="256" width="54.28515625" bestFit="1" customWidth="1"/>
    <col min="257" max="257" width="22.5703125" bestFit="1" customWidth="1"/>
    <col min="258" max="258" width="4.5703125" customWidth="1"/>
    <col min="259" max="259" width="21.7109375" bestFit="1" customWidth="1"/>
    <col min="260" max="260" width="4.7109375" customWidth="1"/>
    <col min="261" max="261" width="20.28515625" bestFit="1" customWidth="1"/>
    <col min="262" max="262" width="4.5703125" customWidth="1"/>
    <col min="263" max="263" width="11" bestFit="1" customWidth="1"/>
    <col min="512" max="512" width="54.28515625" bestFit="1" customWidth="1"/>
    <col min="513" max="513" width="22.5703125" bestFit="1" customWidth="1"/>
    <col min="514" max="514" width="4.5703125" customWidth="1"/>
    <col min="515" max="515" width="21.7109375" bestFit="1" customWidth="1"/>
    <col min="516" max="516" width="4.7109375" customWidth="1"/>
    <col min="517" max="517" width="20.28515625" bestFit="1" customWidth="1"/>
    <col min="518" max="518" width="4.5703125" customWidth="1"/>
    <col min="519" max="519" width="11" bestFit="1" customWidth="1"/>
    <col min="768" max="768" width="54.28515625" bestFit="1" customWidth="1"/>
    <col min="769" max="769" width="22.5703125" bestFit="1" customWidth="1"/>
    <col min="770" max="770" width="4.5703125" customWidth="1"/>
    <col min="771" max="771" width="21.7109375" bestFit="1" customWidth="1"/>
    <col min="772" max="772" width="4.7109375" customWidth="1"/>
    <col min="773" max="773" width="20.28515625" bestFit="1" customWidth="1"/>
    <col min="774" max="774" width="4.5703125" customWidth="1"/>
    <col min="775" max="775" width="11" bestFit="1" customWidth="1"/>
    <col min="1024" max="1024" width="54.28515625" bestFit="1" customWidth="1"/>
    <col min="1025" max="1025" width="22.5703125" bestFit="1" customWidth="1"/>
    <col min="1026" max="1026" width="4.5703125" customWidth="1"/>
    <col min="1027" max="1027" width="21.7109375" bestFit="1" customWidth="1"/>
    <col min="1028" max="1028" width="4.7109375" customWidth="1"/>
    <col min="1029" max="1029" width="20.28515625" bestFit="1" customWidth="1"/>
    <col min="1030" max="1030" width="4.5703125" customWidth="1"/>
    <col min="1031" max="1031" width="11" bestFit="1" customWidth="1"/>
    <col min="1280" max="1280" width="54.28515625" bestFit="1" customWidth="1"/>
    <col min="1281" max="1281" width="22.5703125" bestFit="1" customWidth="1"/>
    <col min="1282" max="1282" width="4.5703125" customWidth="1"/>
    <col min="1283" max="1283" width="21.7109375" bestFit="1" customWidth="1"/>
    <col min="1284" max="1284" width="4.7109375" customWidth="1"/>
    <col min="1285" max="1285" width="20.28515625" bestFit="1" customWidth="1"/>
    <col min="1286" max="1286" width="4.5703125" customWidth="1"/>
    <col min="1287" max="1287" width="11" bestFit="1" customWidth="1"/>
    <col min="1536" max="1536" width="54.28515625" bestFit="1" customWidth="1"/>
    <col min="1537" max="1537" width="22.5703125" bestFit="1" customWidth="1"/>
    <col min="1538" max="1538" width="4.5703125" customWidth="1"/>
    <col min="1539" max="1539" width="21.7109375" bestFit="1" customWidth="1"/>
    <col min="1540" max="1540" width="4.7109375" customWidth="1"/>
    <col min="1541" max="1541" width="20.28515625" bestFit="1" customWidth="1"/>
    <col min="1542" max="1542" width="4.5703125" customWidth="1"/>
    <col min="1543" max="1543" width="11" bestFit="1" customWidth="1"/>
    <col min="1792" max="1792" width="54.28515625" bestFit="1" customWidth="1"/>
    <col min="1793" max="1793" width="22.5703125" bestFit="1" customWidth="1"/>
    <col min="1794" max="1794" width="4.5703125" customWidth="1"/>
    <col min="1795" max="1795" width="21.7109375" bestFit="1" customWidth="1"/>
    <col min="1796" max="1796" width="4.7109375" customWidth="1"/>
    <col min="1797" max="1797" width="20.28515625" bestFit="1" customWidth="1"/>
    <col min="1798" max="1798" width="4.5703125" customWidth="1"/>
    <col min="1799" max="1799" width="11" bestFit="1" customWidth="1"/>
    <col min="2048" max="2048" width="54.28515625" bestFit="1" customWidth="1"/>
    <col min="2049" max="2049" width="22.5703125" bestFit="1" customWidth="1"/>
    <col min="2050" max="2050" width="4.5703125" customWidth="1"/>
    <col min="2051" max="2051" width="21.7109375" bestFit="1" customWidth="1"/>
    <col min="2052" max="2052" width="4.7109375" customWidth="1"/>
    <col min="2053" max="2053" width="20.28515625" bestFit="1" customWidth="1"/>
    <col min="2054" max="2054" width="4.5703125" customWidth="1"/>
    <col min="2055" max="2055" width="11" bestFit="1" customWidth="1"/>
    <col min="2304" max="2304" width="54.28515625" bestFit="1" customWidth="1"/>
    <col min="2305" max="2305" width="22.5703125" bestFit="1" customWidth="1"/>
    <col min="2306" max="2306" width="4.5703125" customWidth="1"/>
    <col min="2307" max="2307" width="21.7109375" bestFit="1" customWidth="1"/>
    <col min="2308" max="2308" width="4.7109375" customWidth="1"/>
    <col min="2309" max="2309" width="20.28515625" bestFit="1" customWidth="1"/>
    <col min="2310" max="2310" width="4.5703125" customWidth="1"/>
    <col min="2311" max="2311" width="11" bestFit="1" customWidth="1"/>
    <col min="2560" max="2560" width="54.28515625" bestFit="1" customWidth="1"/>
    <col min="2561" max="2561" width="22.5703125" bestFit="1" customWidth="1"/>
    <col min="2562" max="2562" width="4.5703125" customWidth="1"/>
    <col min="2563" max="2563" width="21.7109375" bestFit="1" customWidth="1"/>
    <col min="2564" max="2564" width="4.7109375" customWidth="1"/>
    <col min="2565" max="2565" width="20.28515625" bestFit="1" customWidth="1"/>
    <col min="2566" max="2566" width="4.5703125" customWidth="1"/>
    <col min="2567" max="2567" width="11" bestFit="1" customWidth="1"/>
    <col min="2816" max="2816" width="54.28515625" bestFit="1" customWidth="1"/>
    <col min="2817" max="2817" width="22.5703125" bestFit="1" customWidth="1"/>
    <col min="2818" max="2818" width="4.5703125" customWidth="1"/>
    <col min="2819" max="2819" width="21.7109375" bestFit="1" customWidth="1"/>
    <col min="2820" max="2820" width="4.7109375" customWidth="1"/>
    <col min="2821" max="2821" width="20.28515625" bestFit="1" customWidth="1"/>
    <col min="2822" max="2822" width="4.5703125" customWidth="1"/>
    <col min="2823" max="2823" width="11" bestFit="1" customWidth="1"/>
    <col min="3072" max="3072" width="54.28515625" bestFit="1" customWidth="1"/>
    <col min="3073" max="3073" width="22.5703125" bestFit="1" customWidth="1"/>
    <col min="3074" max="3074" width="4.5703125" customWidth="1"/>
    <col min="3075" max="3075" width="21.7109375" bestFit="1" customWidth="1"/>
    <col min="3076" max="3076" width="4.7109375" customWidth="1"/>
    <col min="3077" max="3077" width="20.28515625" bestFit="1" customWidth="1"/>
    <col min="3078" max="3078" width="4.5703125" customWidth="1"/>
    <col min="3079" max="3079" width="11" bestFit="1" customWidth="1"/>
    <col min="3328" max="3328" width="54.28515625" bestFit="1" customWidth="1"/>
    <col min="3329" max="3329" width="22.5703125" bestFit="1" customWidth="1"/>
    <col min="3330" max="3330" width="4.5703125" customWidth="1"/>
    <col min="3331" max="3331" width="21.7109375" bestFit="1" customWidth="1"/>
    <col min="3332" max="3332" width="4.7109375" customWidth="1"/>
    <col min="3333" max="3333" width="20.28515625" bestFit="1" customWidth="1"/>
    <col min="3334" max="3334" width="4.5703125" customWidth="1"/>
    <col min="3335" max="3335" width="11" bestFit="1" customWidth="1"/>
    <col min="3584" max="3584" width="54.28515625" bestFit="1" customWidth="1"/>
    <col min="3585" max="3585" width="22.5703125" bestFit="1" customWidth="1"/>
    <col min="3586" max="3586" width="4.5703125" customWidth="1"/>
    <col min="3587" max="3587" width="21.7109375" bestFit="1" customWidth="1"/>
    <col min="3588" max="3588" width="4.7109375" customWidth="1"/>
    <col min="3589" max="3589" width="20.28515625" bestFit="1" customWidth="1"/>
    <col min="3590" max="3590" width="4.5703125" customWidth="1"/>
    <col min="3591" max="3591" width="11" bestFit="1" customWidth="1"/>
    <col min="3840" max="3840" width="54.28515625" bestFit="1" customWidth="1"/>
    <col min="3841" max="3841" width="22.5703125" bestFit="1" customWidth="1"/>
    <col min="3842" max="3842" width="4.5703125" customWidth="1"/>
    <col min="3843" max="3843" width="21.7109375" bestFit="1" customWidth="1"/>
    <col min="3844" max="3844" width="4.7109375" customWidth="1"/>
    <col min="3845" max="3845" width="20.28515625" bestFit="1" customWidth="1"/>
    <col min="3846" max="3846" width="4.5703125" customWidth="1"/>
    <col min="3847" max="3847" width="11" bestFit="1" customWidth="1"/>
    <col min="4096" max="4096" width="54.28515625" bestFit="1" customWidth="1"/>
    <col min="4097" max="4097" width="22.5703125" bestFit="1" customWidth="1"/>
    <col min="4098" max="4098" width="4.5703125" customWidth="1"/>
    <col min="4099" max="4099" width="21.7109375" bestFit="1" customWidth="1"/>
    <col min="4100" max="4100" width="4.7109375" customWidth="1"/>
    <col min="4101" max="4101" width="20.28515625" bestFit="1" customWidth="1"/>
    <col min="4102" max="4102" width="4.5703125" customWidth="1"/>
    <col min="4103" max="4103" width="11" bestFit="1" customWidth="1"/>
    <col min="4352" max="4352" width="54.28515625" bestFit="1" customWidth="1"/>
    <col min="4353" max="4353" width="22.5703125" bestFit="1" customWidth="1"/>
    <col min="4354" max="4354" width="4.5703125" customWidth="1"/>
    <col min="4355" max="4355" width="21.7109375" bestFit="1" customWidth="1"/>
    <col min="4356" max="4356" width="4.7109375" customWidth="1"/>
    <col min="4357" max="4357" width="20.28515625" bestFit="1" customWidth="1"/>
    <col min="4358" max="4358" width="4.5703125" customWidth="1"/>
    <col min="4359" max="4359" width="11" bestFit="1" customWidth="1"/>
    <col min="4608" max="4608" width="54.28515625" bestFit="1" customWidth="1"/>
    <col min="4609" max="4609" width="22.5703125" bestFit="1" customWidth="1"/>
    <col min="4610" max="4610" width="4.5703125" customWidth="1"/>
    <col min="4611" max="4611" width="21.7109375" bestFit="1" customWidth="1"/>
    <col min="4612" max="4612" width="4.7109375" customWidth="1"/>
    <col min="4613" max="4613" width="20.28515625" bestFit="1" customWidth="1"/>
    <col min="4614" max="4614" width="4.5703125" customWidth="1"/>
    <col min="4615" max="4615" width="11" bestFit="1" customWidth="1"/>
    <col min="4864" max="4864" width="54.28515625" bestFit="1" customWidth="1"/>
    <col min="4865" max="4865" width="22.5703125" bestFit="1" customWidth="1"/>
    <col min="4866" max="4866" width="4.5703125" customWidth="1"/>
    <col min="4867" max="4867" width="21.7109375" bestFit="1" customWidth="1"/>
    <col min="4868" max="4868" width="4.7109375" customWidth="1"/>
    <col min="4869" max="4869" width="20.28515625" bestFit="1" customWidth="1"/>
    <col min="4870" max="4870" width="4.5703125" customWidth="1"/>
    <col min="4871" max="4871" width="11" bestFit="1" customWidth="1"/>
    <col min="5120" max="5120" width="54.28515625" bestFit="1" customWidth="1"/>
    <col min="5121" max="5121" width="22.5703125" bestFit="1" customWidth="1"/>
    <col min="5122" max="5122" width="4.5703125" customWidth="1"/>
    <col min="5123" max="5123" width="21.7109375" bestFit="1" customWidth="1"/>
    <col min="5124" max="5124" width="4.7109375" customWidth="1"/>
    <col min="5125" max="5125" width="20.28515625" bestFit="1" customWidth="1"/>
    <col min="5126" max="5126" width="4.5703125" customWidth="1"/>
    <col min="5127" max="5127" width="11" bestFit="1" customWidth="1"/>
    <col min="5376" max="5376" width="54.28515625" bestFit="1" customWidth="1"/>
    <col min="5377" max="5377" width="22.5703125" bestFit="1" customWidth="1"/>
    <col min="5378" max="5378" width="4.5703125" customWidth="1"/>
    <col min="5379" max="5379" width="21.7109375" bestFit="1" customWidth="1"/>
    <col min="5380" max="5380" width="4.7109375" customWidth="1"/>
    <col min="5381" max="5381" width="20.28515625" bestFit="1" customWidth="1"/>
    <col min="5382" max="5382" width="4.5703125" customWidth="1"/>
    <col min="5383" max="5383" width="11" bestFit="1" customWidth="1"/>
    <col min="5632" max="5632" width="54.28515625" bestFit="1" customWidth="1"/>
    <col min="5633" max="5633" width="22.5703125" bestFit="1" customWidth="1"/>
    <col min="5634" max="5634" width="4.5703125" customWidth="1"/>
    <col min="5635" max="5635" width="21.7109375" bestFit="1" customWidth="1"/>
    <col min="5636" max="5636" width="4.7109375" customWidth="1"/>
    <col min="5637" max="5637" width="20.28515625" bestFit="1" customWidth="1"/>
    <col min="5638" max="5638" width="4.5703125" customWidth="1"/>
    <col min="5639" max="5639" width="11" bestFit="1" customWidth="1"/>
    <col min="5888" max="5888" width="54.28515625" bestFit="1" customWidth="1"/>
    <col min="5889" max="5889" width="22.5703125" bestFit="1" customWidth="1"/>
    <col min="5890" max="5890" width="4.5703125" customWidth="1"/>
    <col min="5891" max="5891" width="21.7109375" bestFit="1" customWidth="1"/>
    <col min="5892" max="5892" width="4.7109375" customWidth="1"/>
    <col min="5893" max="5893" width="20.28515625" bestFit="1" customWidth="1"/>
    <col min="5894" max="5894" width="4.5703125" customWidth="1"/>
    <col min="5895" max="5895" width="11" bestFit="1" customWidth="1"/>
    <col min="6144" max="6144" width="54.28515625" bestFit="1" customWidth="1"/>
    <col min="6145" max="6145" width="22.5703125" bestFit="1" customWidth="1"/>
    <col min="6146" max="6146" width="4.5703125" customWidth="1"/>
    <col min="6147" max="6147" width="21.7109375" bestFit="1" customWidth="1"/>
    <col min="6148" max="6148" width="4.7109375" customWidth="1"/>
    <col min="6149" max="6149" width="20.28515625" bestFit="1" customWidth="1"/>
    <col min="6150" max="6150" width="4.5703125" customWidth="1"/>
    <col min="6151" max="6151" width="11" bestFit="1" customWidth="1"/>
    <col min="6400" max="6400" width="54.28515625" bestFit="1" customWidth="1"/>
    <col min="6401" max="6401" width="22.5703125" bestFit="1" customWidth="1"/>
    <col min="6402" max="6402" width="4.5703125" customWidth="1"/>
    <col min="6403" max="6403" width="21.7109375" bestFit="1" customWidth="1"/>
    <col min="6404" max="6404" width="4.7109375" customWidth="1"/>
    <col min="6405" max="6405" width="20.28515625" bestFit="1" customWidth="1"/>
    <col min="6406" max="6406" width="4.5703125" customWidth="1"/>
    <col min="6407" max="6407" width="11" bestFit="1" customWidth="1"/>
    <col min="6656" max="6656" width="54.28515625" bestFit="1" customWidth="1"/>
    <col min="6657" max="6657" width="22.5703125" bestFit="1" customWidth="1"/>
    <col min="6658" max="6658" width="4.5703125" customWidth="1"/>
    <col min="6659" max="6659" width="21.7109375" bestFit="1" customWidth="1"/>
    <col min="6660" max="6660" width="4.7109375" customWidth="1"/>
    <col min="6661" max="6661" width="20.28515625" bestFit="1" customWidth="1"/>
    <col min="6662" max="6662" width="4.5703125" customWidth="1"/>
    <col min="6663" max="6663" width="11" bestFit="1" customWidth="1"/>
    <col min="6912" max="6912" width="54.28515625" bestFit="1" customWidth="1"/>
    <col min="6913" max="6913" width="22.5703125" bestFit="1" customWidth="1"/>
    <col min="6914" max="6914" width="4.5703125" customWidth="1"/>
    <col min="6915" max="6915" width="21.7109375" bestFit="1" customWidth="1"/>
    <col min="6916" max="6916" width="4.7109375" customWidth="1"/>
    <col min="6917" max="6917" width="20.28515625" bestFit="1" customWidth="1"/>
    <col min="6918" max="6918" width="4.5703125" customWidth="1"/>
    <col min="6919" max="6919" width="11" bestFit="1" customWidth="1"/>
    <col min="7168" max="7168" width="54.28515625" bestFit="1" customWidth="1"/>
    <col min="7169" max="7169" width="22.5703125" bestFit="1" customWidth="1"/>
    <col min="7170" max="7170" width="4.5703125" customWidth="1"/>
    <col min="7171" max="7171" width="21.7109375" bestFit="1" customWidth="1"/>
    <col min="7172" max="7172" width="4.7109375" customWidth="1"/>
    <col min="7173" max="7173" width="20.28515625" bestFit="1" customWidth="1"/>
    <col min="7174" max="7174" width="4.5703125" customWidth="1"/>
    <col min="7175" max="7175" width="11" bestFit="1" customWidth="1"/>
    <col min="7424" max="7424" width="54.28515625" bestFit="1" customWidth="1"/>
    <col min="7425" max="7425" width="22.5703125" bestFit="1" customWidth="1"/>
    <col min="7426" max="7426" width="4.5703125" customWidth="1"/>
    <col min="7427" max="7427" width="21.7109375" bestFit="1" customWidth="1"/>
    <col min="7428" max="7428" width="4.7109375" customWidth="1"/>
    <col min="7429" max="7429" width="20.28515625" bestFit="1" customWidth="1"/>
    <col min="7430" max="7430" width="4.5703125" customWidth="1"/>
    <col min="7431" max="7431" width="11" bestFit="1" customWidth="1"/>
    <col min="7680" max="7680" width="54.28515625" bestFit="1" customWidth="1"/>
    <col min="7681" max="7681" width="22.5703125" bestFit="1" customWidth="1"/>
    <col min="7682" max="7682" width="4.5703125" customWidth="1"/>
    <col min="7683" max="7683" width="21.7109375" bestFit="1" customWidth="1"/>
    <col min="7684" max="7684" width="4.7109375" customWidth="1"/>
    <col min="7685" max="7685" width="20.28515625" bestFit="1" customWidth="1"/>
    <col min="7686" max="7686" width="4.5703125" customWidth="1"/>
    <col min="7687" max="7687" width="11" bestFit="1" customWidth="1"/>
    <col min="7936" max="7936" width="54.28515625" bestFit="1" customWidth="1"/>
    <col min="7937" max="7937" width="22.5703125" bestFit="1" customWidth="1"/>
    <col min="7938" max="7938" width="4.5703125" customWidth="1"/>
    <col min="7939" max="7939" width="21.7109375" bestFit="1" customWidth="1"/>
    <col min="7940" max="7940" width="4.7109375" customWidth="1"/>
    <col min="7941" max="7941" width="20.28515625" bestFit="1" customWidth="1"/>
    <col min="7942" max="7942" width="4.5703125" customWidth="1"/>
    <col min="7943" max="7943" width="11" bestFit="1" customWidth="1"/>
    <col min="8192" max="8192" width="54.28515625" bestFit="1" customWidth="1"/>
    <col min="8193" max="8193" width="22.5703125" bestFit="1" customWidth="1"/>
    <col min="8194" max="8194" width="4.5703125" customWidth="1"/>
    <col min="8195" max="8195" width="21.7109375" bestFit="1" customWidth="1"/>
    <col min="8196" max="8196" width="4.7109375" customWidth="1"/>
    <col min="8197" max="8197" width="20.28515625" bestFit="1" customWidth="1"/>
    <col min="8198" max="8198" width="4.5703125" customWidth="1"/>
    <col min="8199" max="8199" width="11" bestFit="1" customWidth="1"/>
    <col min="8448" max="8448" width="54.28515625" bestFit="1" customWidth="1"/>
    <col min="8449" max="8449" width="22.5703125" bestFit="1" customWidth="1"/>
    <col min="8450" max="8450" width="4.5703125" customWidth="1"/>
    <col min="8451" max="8451" width="21.7109375" bestFit="1" customWidth="1"/>
    <col min="8452" max="8452" width="4.7109375" customWidth="1"/>
    <col min="8453" max="8453" width="20.28515625" bestFit="1" customWidth="1"/>
    <col min="8454" max="8454" width="4.5703125" customWidth="1"/>
    <col min="8455" max="8455" width="11" bestFit="1" customWidth="1"/>
    <col min="8704" max="8704" width="54.28515625" bestFit="1" customWidth="1"/>
    <col min="8705" max="8705" width="22.5703125" bestFit="1" customWidth="1"/>
    <col min="8706" max="8706" width="4.5703125" customWidth="1"/>
    <col min="8707" max="8707" width="21.7109375" bestFit="1" customWidth="1"/>
    <col min="8708" max="8708" width="4.7109375" customWidth="1"/>
    <col min="8709" max="8709" width="20.28515625" bestFit="1" customWidth="1"/>
    <col min="8710" max="8710" width="4.5703125" customWidth="1"/>
    <col min="8711" max="8711" width="11" bestFit="1" customWidth="1"/>
    <col min="8960" max="8960" width="54.28515625" bestFit="1" customWidth="1"/>
    <col min="8961" max="8961" width="22.5703125" bestFit="1" customWidth="1"/>
    <col min="8962" max="8962" width="4.5703125" customWidth="1"/>
    <col min="8963" max="8963" width="21.7109375" bestFit="1" customWidth="1"/>
    <col min="8964" max="8964" width="4.7109375" customWidth="1"/>
    <col min="8965" max="8965" width="20.28515625" bestFit="1" customWidth="1"/>
    <col min="8966" max="8966" width="4.5703125" customWidth="1"/>
    <col min="8967" max="8967" width="11" bestFit="1" customWidth="1"/>
    <col min="9216" max="9216" width="54.28515625" bestFit="1" customWidth="1"/>
    <col min="9217" max="9217" width="22.5703125" bestFit="1" customWidth="1"/>
    <col min="9218" max="9218" width="4.5703125" customWidth="1"/>
    <col min="9219" max="9219" width="21.7109375" bestFit="1" customWidth="1"/>
    <col min="9220" max="9220" width="4.7109375" customWidth="1"/>
    <col min="9221" max="9221" width="20.28515625" bestFit="1" customWidth="1"/>
    <col min="9222" max="9222" width="4.5703125" customWidth="1"/>
    <col min="9223" max="9223" width="11" bestFit="1" customWidth="1"/>
    <col min="9472" max="9472" width="54.28515625" bestFit="1" customWidth="1"/>
    <col min="9473" max="9473" width="22.5703125" bestFit="1" customWidth="1"/>
    <col min="9474" max="9474" width="4.5703125" customWidth="1"/>
    <col min="9475" max="9475" width="21.7109375" bestFit="1" customWidth="1"/>
    <col min="9476" max="9476" width="4.7109375" customWidth="1"/>
    <col min="9477" max="9477" width="20.28515625" bestFit="1" customWidth="1"/>
    <col min="9478" max="9478" width="4.5703125" customWidth="1"/>
    <col min="9479" max="9479" width="11" bestFit="1" customWidth="1"/>
    <col min="9728" max="9728" width="54.28515625" bestFit="1" customWidth="1"/>
    <col min="9729" max="9729" width="22.5703125" bestFit="1" customWidth="1"/>
    <col min="9730" max="9730" width="4.5703125" customWidth="1"/>
    <col min="9731" max="9731" width="21.7109375" bestFit="1" customWidth="1"/>
    <col min="9732" max="9732" width="4.7109375" customWidth="1"/>
    <col min="9733" max="9733" width="20.28515625" bestFit="1" customWidth="1"/>
    <col min="9734" max="9734" width="4.5703125" customWidth="1"/>
    <col min="9735" max="9735" width="11" bestFit="1" customWidth="1"/>
    <col min="9984" max="9984" width="54.28515625" bestFit="1" customWidth="1"/>
    <col min="9985" max="9985" width="22.5703125" bestFit="1" customWidth="1"/>
    <col min="9986" max="9986" width="4.5703125" customWidth="1"/>
    <col min="9987" max="9987" width="21.7109375" bestFit="1" customWidth="1"/>
    <col min="9988" max="9988" width="4.7109375" customWidth="1"/>
    <col min="9989" max="9989" width="20.28515625" bestFit="1" customWidth="1"/>
    <col min="9990" max="9990" width="4.5703125" customWidth="1"/>
    <col min="9991" max="9991" width="11" bestFit="1" customWidth="1"/>
    <col min="10240" max="10240" width="54.28515625" bestFit="1" customWidth="1"/>
    <col min="10241" max="10241" width="22.5703125" bestFit="1" customWidth="1"/>
    <col min="10242" max="10242" width="4.5703125" customWidth="1"/>
    <col min="10243" max="10243" width="21.7109375" bestFit="1" customWidth="1"/>
    <col min="10244" max="10244" width="4.7109375" customWidth="1"/>
    <col min="10245" max="10245" width="20.28515625" bestFit="1" customWidth="1"/>
    <col min="10246" max="10246" width="4.5703125" customWidth="1"/>
    <col min="10247" max="10247" width="11" bestFit="1" customWidth="1"/>
    <col min="10496" max="10496" width="54.28515625" bestFit="1" customWidth="1"/>
    <col min="10497" max="10497" width="22.5703125" bestFit="1" customWidth="1"/>
    <col min="10498" max="10498" width="4.5703125" customWidth="1"/>
    <col min="10499" max="10499" width="21.7109375" bestFit="1" customWidth="1"/>
    <col min="10500" max="10500" width="4.7109375" customWidth="1"/>
    <col min="10501" max="10501" width="20.28515625" bestFit="1" customWidth="1"/>
    <col min="10502" max="10502" width="4.5703125" customWidth="1"/>
    <col min="10503" max="10503" width="11" bestFit="1" customWidth="1"/>
    <col min="10752" max="10752" width="54.28515625" bestFit="1" customWidth="1"/>
    <col min="10753" max="10753" width="22.5703125" bestFit="1" customWidth="1"/>
    <col min="10754" max="10754" width="4.5703125" customWidth="1"/>
    <col min="10755" max="10755" width="21.7109375" bestFit="1" customWidth="1"/>
    <col min="10756" max="10756" width="4.7109375" customWidth="1"/>
    <col min="10757" max="10757" width="20.28515625" bestFit="1" customWidth="1"/>
    <col min="10758" max="10758" width="4.5703125" customWidth="1"/>
    <col min="10759" max="10759" width="11" bestFit="1" customWidth="1"/>
    <col min="11008" max="11008" width="54.28515625" bestFit="1" customWidth="1"/>
    <col min="11009" max="11009" width="22.5703125" bestFit="1" customWidth="1"/>
    <col min="11010" max="11010" width="4.5703125" customWidth="1"/>
    <col min="11011" max="11011" width="21.7109375" bestFit="1" customWidth="1"/>
    <col min="11012" max="11012" width="4.7109375" customWidth="1"/>
    <col min="11013" max="11013" width="20.28515625" bestFit="1" customWidth="1"/>
    <col min="11014" max="11014" width="4.5703125" customWidth="1"/>
    <col min="11015" max="11015" width="11" bestFit="1" customWidth="1"/>
    <col min="11264" max="11264" width="54.28515625" bestFit="1" customWidth="1"/>
    <col min="11265" max="11265" width="22.5703125" bestFit="1" customWidth="1"/>
    <col min="11266" max="11266" width="4.5703125" customWidth="1"/>
    <col min="11267" max="11267" width="21.7109375" bestFit="1" customWidth="1"/>
    <col min="11268" max="11268" width="4.7109375" customWidth="1"/>
    <col min="11269" max="11269" width="20.28515625" bestFit="1" customWidth="1"/>
    <col min="11270" max="11270" width="4.5703125" customWidth="1"/>
    <col min="11271" max="11271" width="11" bestFit="1" customWidth="1"/>
    <col min="11520" max="11520" width="54.28515625" bestFit="1" customWidth="1"/>
    <col min="11521" max="11521" width="22.5703125" bestFit="1" customWidth="1"/>
    <col min="11522" max="11522" width="4.5703125" customWidth="1"/>
    <col min="11523" max="11523" width="21.7109375" bestFit="1" customWidth="1"/>
    <col min="11524" max="11524" width="4.7109375" customWidth="1"/>
    <col min="11525" max="11525" width="20.28515625" bestFit="1" customWidth="1"/>
    <col min="11526" max="11526" width="4.5703125" customWidth="1"/>
    <col min="11527" max="11527" width="11" bestFit="1" customWidth="1"/>
    <col min="11776" max="11776" width="54.28515625" bestFit="1" customWidth="1"/>
    <col min="11777" max="11777" width="22.5703125" bestFit="1" customWidth="1"/>
    <col min="11778" max="11778" width="4.5703125" customWidth="1"/>
    <col min="11779" max="11779" width="21.7109375" bestFit="1" customWidth="1"/>
    <col min="11780" max="11780" width="4.7109375" customWidth="1"/>
    <col min="11781" max="11781" width="20.28515625" bestFit="1" customWidth="1"/>
    <col min="11782" max="11782" width="4.5703125" customWidth="1"/>
    <col min="11783" max="11783" width="11" bestFit="1" customWidth="1"/>
    <col min="12032" max="12032" width="54.28515625" bestFit="1" customWidth="1"/>
    <col min="12033" max="12033" width="22.5703125" bestFit="1" customWidth="1"/>
    <col min="12034" max="12034" width="4.5703125" customWidth="1"/>
    <col min="12035" max="12035" width="21.7109375" bestFit="1" customWidth="1"/>
    <col min="12036" max="12036" width="4.7109375" customWidth="1"/>
    <col min="12037" max="12037" width="20.28515625" bestFit="1" customWidth="1"/>
    <col min="12038" max="12038" width="4.5703125" customWidth="1"/>
    <col min="12039" max="12039" width="11" bestFit="1" customWidth="1"/>
    <col min="12288" max="12288" width="54.28515625" bestFit="1" customWidth="1"/>
    <col min="12289" max="12289" width="22.5703125" bestFit="1" customWidth="1"/>
    <col min="12290" max="12290" width="4.5703125" customWidth="1"/>
    <col min="12291" max="12291" width="21.7109375" bestFit="1" customWidth="1"/>
    <col min="12292" max="12292" width="4.7109375" customWidth="1"/>
    <col min="12293" max="12293" width="20.28515625" bestFit="1" customWidth="1"/>
    <col min="12294" max="12294" width="4.5703125" customWidth="1"/>
    <col min="12295" max="12295" width="11" bestFit="1" customWidth="1"/>
    <col min="12544" max="12544" width="54.28515625" bestFit="1" customWidth="1"/>
    <col min="12545" max="12545" width="22.5703125" bestFit="1" customWidth="1"/>
    <col min="12546" max="12546" width="4.5703125" customWidth="1"/>
    <col min="12547" max="12547" width="21.7109375" bestFit="1" customWidth="1"/>
    <col min="12548" max="12548" width="4.7109375" customWidth="1"/>
    <col min="12549" max="12549" width="20.28515625" bestFit="1" customWidth="1"/>
    <col min="12550" max="12550" width="4.5703125" customWidth="1"/>
    <col min="12551" max="12551" width="11" bestFit="1" customWidth="1"/>
    <col min="12800" max="12800" width="54.28515625" bestFit="1" customWidth="1"/>
    <col min="12801" max="12801" width="22.5703125" bestFit="1" customWidth="1"/>
    <col min="12802" max="12802" width="4.5703125" customWidth="1"/>
    <col min="12803" max="12803" width="21.7109375" bestFit="1" customWidth="1"/>
    <col min="12804" max="12804" width="4.7109375" customWidth="1"/>
    <col min="12805" max="12805" width="20.28515625" bestFit="1" customWidth="1"/>
    <col min="12806" max="12806" width="4.5703125" customWidth="1"/>
    <col min="12807" max="12807" width="11" bestFit="1" customWidth="1"/>
    <col min="13056" max="13056" width="54.28515625" bestFit="1" customWidth="1"/>
    <col min="13057" max="13057" width="22.5703125" bestFit="1" customWidth="1"/>
    <col min="13058" max="13058" width="4.5703125" customWidth="1"/>
    <col min="13059" max="13059" width="21.7109375" bestFit="1" customWidth="1"/>
    <col min="13060" max="13060" width="4.7109375" customWidth="1"/>
    <col min="13061" max="13061" width="20.28515625" bestFit="1" customWidth="1"/>
    <col min="13062" max="13062" width="4.5703125" customWidth="1"/>
    <col min="13063" max="13063" width="11" bestFit="1" customWidth="1"/>
    <col min="13312" max="13312" width="54.28515625" bestFit="1" customWidth="1"/>
    <col min="13313" max="13313" width="22.5703125" bestFit="1" customWidth="1"/>
    <col min="13314" max="13314" width="4.5703125" customWidth="1"/>
    <col min="13315" max="13315" width="21.7109375" bestFit="1" customWidth="1"/>
    <col min="13316" max="13316" width="4.7109375" customWidth="1"/>
    <col min="13317" max="13317" width="20.28515625" bestFit="1" customWidth="1"/>
    <col min="13318" max="13318" width="4.5703125" customWidth="1"/>
    <col min="13319" max="13319" width="11" bestFit="1" customWidth="1"/>
    <col min="13568" max="13568" width="54.28515625" bestFit="1" customWidth="1"/>
    <col min="13569" max="13569" width="22.5703125" bestFit="1" customWidth="1"/>
    <col min="13570" max="13570" width="4.5703125" customWidth="1"/>
    <col min="13571" max="13571" width="21.7109375" bestFit="1" customWidth="1"/>
    <col min="13572" max="13572" width="4.7109375" customWidth="1"/>
    <col min="13573" max="13573" width="20.28515625" bestFit="1" customWidth="1"/>
    <col min="13574" max="13574" width="4.5703125" customWidth="1"/>
    <col min="13575" max="13575" width="11" bestFit="1" customWidth="1"/>
    <col min="13824" max="13824" width="54.28515625" bestFit="1" customWidth="1"/>
    <col min="13825" max="13825" width="22.5703125" bestFit="1" customWidth="1"/>
    <col min="13826" max="13826" width="4.5703125" customWidth="1"/>
    <col min="13827" max="13827" width="21.7109375" bestFit="1" customWidth="1"/>
    <col min="13828" max="13828" width="4.7109375" customWidth="1"/>
    <col min="13829" max="13829" width="20.28515625" bestFit="1" customWidth="1"/>
    <col min="13830" max="13830" width="4.5703125" customWidth="1"/>
    <col min="13831" max="13831" width="11" bestFit="1" customWidth="1"/>
    <col min="14080" max="14080" width="54.28515625" bestFit="1" customWidth="1"/>
    <col min="14081" max="14081" width="22.5703125" bestFit="1" customWidth="1"/>
    <col min="14082" max="14082" width="4.5703125" customWidth="1"/>
    <col min="14083" max="14083" width="21.7109375" bestFit="1" customWidth="1"/>
    <col min="14084" max="14084" width="4.7109375" customWidth="1"/>
    <col min="14085" max="14085" width="20.28515625" bestFit="1" customWidth="1"/>
    <col min="14086" max="14086" width="4.5703125" customWidth="1"/>
    <col min="14087" max="14087" width="11" bestFit="1" customWidth="1"/>
    <col min="14336" max="14336" width="54.28515625" bestFit="1" customWidth="1"/>
    <col min="14337" max="14337" width="22.5703125" bestFit="1" customWidth="1"/>
    <col min="14338" max="14338" width="4.5703125" customWidth="1"/>
    <col min="14339" max="14339" width="21.7109375" bestFit="1" customWidth="1"/>
    <col min="14340" max="14340" width="4.7109375" customWidth="1"/>
    <col min="14341" max="14341" width="20.28515625" bestFit="1" customWidth="1"/>
    <col min="14342" max="14342" width="4.5703125" customWidth="1"/>
    <col min="14343" max="14343" width="11" bestFit="1" customWidth="1"/>
    <col min="14592" max="14592" width="54.28515625" bestFit="1" customWidth="1"/>
    <col min="14593" max="14593" width="22.5703125" bestFit="1" customWidth="1"/>
    <col min="14594" max="14594" width="4.5703125" customWidth="1"/>
    <col min="14595" max="14595" width="21.7109375" bestFit="1" customWidth="1"/>
    <col min="14596" max="14596" width="4.7109375" customWidth="1"/>
    <col min="14597" max="14597" width="20.28515625" bestFit="1" customWidth="1"/>
    <col min="14598" max="14598" width="4.5703125" customWidth="1"/>
    <col min="14599" max="14599" width="11" bestFit="1" customWidth="1"/>
    <col min="14848" max="14848" width="54.28515625" bestFit="1" customWidth="1"/>
    <col min="14849" max="14849" width="22.5703125" bestFit="1" customWidth="1"/>
    <col min="14850" max="14850" width="4.5703125" customWidth="1"/>
    <col min="14851" max="14851" width="21.7109375" bestFit="1" customWidth="1"/>
    <col min="14852" max="14852" width="4.7109375" customWidth="1"/>
    <col min="14853" max="14853" width="20.28515625" bestFit="1" customWidth="1"/>
    <col min="14854" max="14854" width="4.5703125" customWidth="1"/>
    <col min="14855" max="14855" width="11" bestFit="1" customWidth="1"/>
    <col min="15104" max="15104" width="54.28515625" bestFit="1" customWidth="1"/>
    <col min="15105" max="15105" width="22.5703125" bestFit="1" customWidth="1"/>
    <col min="15106" max="15106" width="4.5703125" customWidth="1"/>
    <col min="15107" max="15107" width="21.7109375" bestFit="1" customWidth="1"/>
    <col min="15108" max="15108" width="4.7109375" customWidth="1"/>
    <col min="15109" max="15109" width="20.28515625" bestFit="1" customWidth="1"/>
    <col min="15110" max="15110" width="4.5703125" customWidth="1"/>
    <col min="15111" max="15111" width="11" bestFit="1" customWidth="1"/>
    <col min="15360" max="15360" width="54.28515625" bestFit="1" customWidth="1"/>
    <col min="15361" max="15361" width="22.5703125" bestFit="1" customWidth="1"/>
    <col min="15362" max="15362" width="4.5703125" customWidth="1"/>
    <col min="15363" max="15363" width="21.7109375" bestFit="1" customWidth="1"/>
    <col min="15364" max="15364" width="4.7109375" customWidth="1"/>
    <col min="15365" max="15365" width="20.28515625" bestFit="1" customWidth="1"/>
    <col min="15366" max="15366" width="4.5703125" customWidth="1"/>
    <col min="15367" max="15367" width="11" bestFit="1" customWidth="1"/>
    <col min="15616" max="15616" width="54.28515625" bestFit="1" customWidth="1"/>
    <col min="15617" max="15617" width="22.5703125" bestFit="1" customWidth="1"/>
    <col min="15618" max="15618" width="4.5703125" customWidth="1"/>
    <col min="15619" max="15619" width="21.7109375" bestFit="1" customWidth="1"/>
    <col min="15620" max="15620" width="4.7109375" customWidth="1"/>
    <col min="15621" max="15621" width="20.28515625" bestFit="1" customWidth="1"/>
    <col min="15622" max="15622" width="4.5703125" customWidth="1"/>
    <col min="15623" max="15623" width="11" bestFit="1" customWidth="1"/>
    <col min="15872" max="15872" width="54.28515625" bestFit="1" customWidth="1"/>
    <col min="15873" max="15873" width="22.5703125" bestFit="1" customWidth="1"/>
    <col min="15874" max="15874" width="4.5703125" customWidth="1"/>
    <col min="15875" max="15875" width="21.7109375" bestFit="1" customWidth="1"/>
    <col min="15876" max="15876" width="4.7109375" customWidth="1"/>
    <col min="15877" max="15877" width="20.28515625" bestFit="1" customWidth="1"/>
    <col min="15878" max="15878" width="4.5703125" customWidth="1"/>
    <col min="15879" max="15879" width="11" bestFit="1" customWidth="1"/>
    <col min="16128" max="16128" width="54.28515625" bestFit="1" customWidth="1"/>
    <col min="16129" max="16129" width="22.5703125" bestFit="1" customWidth="1"/>
    <col min="16130" max="16130" width="4.5703125" customWidth="1"/>
    <col min="16131" max="16131" width="21.7109375" bestFit="1" customWidth="1"/>
    <col min="16132" max="16132" width="4.7109375" customWidth="1"/>
    <col min="16133" max="16133" width="20.28515625" bestFit="1" customWidth="1"/>
    <col min="16134" max="16134" width="4.5703125" customWidth="1"/>
    <col min="16135" max="16135" width="11" bestFit="1" customWidth="1"/>
  </cols>
  <sheetData>
    <row r="1" spans="1:12" ht="15.75" x14ac:dyDescent="0.25">
      <c r="A1" s="4" t="s">
        <v>5</v>
      </c>
    </row>
    <row r="2" spans="1:12" ht="15.75" x14ac:dyDescent="0.25">
      <c r="A2" s="5" t="s">
        <v>109</v>
      </c>
    </row>
    <row r="3" spans="1:12" ht="15.75" x14ac:dyDescent="0.25">
      <c r="A3" s="5" t="s">
        <v>116</v>
      </c>
    </row>
    <row r="4" spans="1:12" ht="15.75" x14ac:dyDescent="0.25">
      <c r="A4" s="5" t="s">
        <v>127</v>
      </c>
    </row>
    <row r="5" spans="1:12" ht="15.75" x14ac:dyDescent="0.25">
      <c r="A5" s="4" t="s">
        <v>149</v>
      </c>
    </row>
    <row r="6" spans="1:12" ht="15.75" x14ac:dyDescent="0.25">
      <c r="A6" s="5"/>
    </row>
    <row r="7" spans="1:12" ht="30" x14ac:dyDescent="0.4">
      <c r="A7" s="93" t="s">
        <v>155</v>
      </c>
      <c r="B7" s="94"/>
      <c r="C7" s="94"/>
      <c r="D7" s="94"/>
      <c r="E7" s="94"/>
      <c r="F7" s="94"/>
      <c r="G7" s="94"/>
      <c r="H7" s="94"/>
      <c r="I7" s="94"/>
      <c r="J7" s="6"/>
    </row>
    <row r="8" spans="1:12" ht="21.75" customHeight="1" x14ac:dyDescent="0.25">
      <c r="A8" s="95"/>
      <c r="B8" s="96"/>
      <c r="C8" s="96"/>
      <c r="D8" s="96"/>
      <c r="E8" s="96"/>
      <c r="F8" s="96"/>
      <c r="G8" s="96"/>
      <c r="H8" s="96"/>
      <c r="I8" s="96"/>
      <c r="J8" s="7"/>
    </row>
    <row r="9" spans="1:12" ht="16.5" x14ac:dyDescent="0.25">
      <c r="A9" s="8"/>
      <c r="B9" s="9"/>
      <c r="C9" s="9"/>
      <c r="D9" s="9"/>
      <c r="E9" s="9"/>
      <c r="F9" s="9"/>
      <c r="G9" s="9"/>
      <c r="H9" s="9"/>
      <c r="I9" s="9"/>
      <c r="J9" s="7"/>
    </row>
    <row r="10" spans="1:12" ht="17.25" thickBot="1" x14ac:dyDescent="0.3">
      <c r="A10" s="8"/>
      <c r="B10" s="9"/>
      <c r="C10" s="9"/>
      <c r="D10" s="9"/>
      <c r="E10" s="9"/>
      <c r="F10" s="9"/>
      <c r="G10" s="9"/>
      <c r="H10" s="9"/>
      <c r="I10" s="9"/>
      <c r="J10" s="7"/>
      <c r="L10" s="10"/>
    </row>
    <row r="11" spans="1:12" ht="19.5" thickBot="1" x14ac:dyDescent="0.35">
      <c r="A11" s="11" t="s">
        <v>6</v>
      </c>
      <c r="B11" s="97"/>
      <c r="C11" s="97"/>
      <c r="D11" s="97"/>
      <c r="E11" s="97"/>
      <c r="F11" s="97"/>
      <c r="G11" s="97"/>
      <c r="H11" s="97"/>
      <c r="I11" s="97"/>
      <c r="J11" s="7"/>
    </row>
    <row r="12" spans="1:12" ht="19.5" thickBot="1" x14ac:dyDescent="0.35">
      <c r="A12" s="11" t="s">
        <v>7</v>
      </c>
      <c r="B12" s="97"/>
      <c r="C12" s="97"/>
      <c r="D12" s="97"/>
      <c r="E12" s="97"/>
      <c r="F12" s="97"/>
      <c r="G12" s="97"/>
      <c r="H12" s="97"/>
      <c r="I12" s="97"/>
      <c r="J12" s="7"/>
    </row>
    <row r="13" spans="1:12" ht="19.5" thickBot="1" x14ac:dyDescent="0.35">
      <c r="A13" s="11" t="s">
        <v>8</v>
      </c>
      <c r="B13" s="97"/>
      <c r="C13" s="97"/>
      <c r="D13" s="97"/>
      <c r="E13" s="97"/>
      <c r="F13" s="97"/>
      <c r="G13" s="97"/>
      <c r="H13" s="97"/>
      <c r="I13" s="97"/>
      <c r="J13" s="7"/>
    </row>
    <row r="14" spans="1:12" ht="19.5" thickBot="1" x14ac:dyDescent="0.35">
      <c r="A14" s="11" t="s">
        <v>9</v>
      </c>
      <c r="B14" s="97"/>
      <c r="C14" s="97"/>
      <c r="D14" s="97"/>
      <c r="E14" s="97"/>
      <c r="F14" s="97"/>
      <c r="G14" s="97"/>
      <c r="H14" s="97"/>
      <c r="I14" s="97"/>
      <c r="J14" s="7"/>
    </row>
    <row r="15" spans="1:12" x14ac:dyDescent="0.25">
      <c r="A15" s="12"/>
      <c r="B15" s="13"/>
      <c r="C15" s="14"/>
      <c r="D15" s="14"/>
      <c r="E15" s="15"/>
      <c r="F15" s="15"/>
      <c r="G15" s="15"/>
      <c r="H15" s="15"/>
      <c r="I15" s="15"/>
      <c r="J15" s="7"/>
    </row>
    <row r="16" spans="1:12" x14ac:dyDescent="0.25">
      <c r="A16" s="16"/>
      <c r="B16" s="15"/>
      <c r="C16" s="15"/>
      <c r="D16" s="15"/>
      <c r="E16" s="15"/>
      <c r="F16" s="15"/>
      <c r="G16" s="15"/>
      <c r="H16" s="15"/>
      <c r="I16" s="15"/>
      <c r="J16" s="7"/>
    </row>
    <row r="17" spans="1:10" ht="15.75" customHeight="1" x14ac:dyDescent="0.25">
      <c r="A17" s="38" t="s">
        <v>97</v>
      </c>
      <c r="B17" s="17" t="s">
        <v>108</v>
      </c>
      <c r="C17" s="18" t="s">
        <v>107</v>
      </c>
      <c r="D17" s="14"/>
      <c r="E17" s="15"/>
      <c r="F17" s="15"/>
      <c r="G17" s="15"/>
      <c r="H17" s="15"/>
      <c r="I17" s="15"/>
      <c r="J17" s="7"/>
    </row>
    <row r="18" spans="1:10" ht="15.75" x14ac:dyDescent="0.25">
      <c r="A18" s="38" t="s">
        <v>117</v>
      </c>
      <c r="B18" s="49" t="s">
        <v>119</v>
      </c>
      <c r="C18" s="18">
        <f>VLOOKUP(B18,Solar_data,2,FALSE)</f>
        <v>0</v>
      </c>
      <c r="D18" s="65"/>
      <c r="E18" s="50"/>
      <c r="F18" s="50"/>
      <c r="G18" s="50"/>
      <c r="H18" s="15"/>
      <c r="I18" s="15"/>
      <c r="J18" s="7"/>
    </row>
    <row r="19" spans="1:10" ht="15.75" x14ac:dyDescent="0.25">
      <c r="A19" s="38" t="s">
        <v>16</v>
      </c>
      <c r="B19" s="49" t="s">
        <v>128</v>
      </c>
      <c r="C19" s="18">
        <f>VLOOKUP(B19,Contact_data,2,FALSE)</f>
        <v>0</v>
      </c>
      <c r="D19" s="65"/>
      <c r="E19" s="51"/>
      <c r="F19" s="52"/>
      <c r="G19" s="51"/>
      <c r="H19" s="15"/>
      <c r="I19" s="15"/>
      <c r="J19" s="7"/>
    </row>
    <row r="20" spans="1:10" ht="15.75" x14ac:dyDescent="0.25">
      <c r="A20" s="38" t="s">
        <v>20</v>
      </c>
      <c r="B20" s="49" t="s">
        <v>130</v>
      </c>
      <c r="C20" s="18">
        <f>VLOOKUP(B20,Exposure_data,2,FALSE)</f>
        <v>2</v>
      </c>
      <c r="D20" s="52"/>
      <c r="E20" s="51"/>
      <c r="F20" s="52"/>
      <c r="G20" s="51"/>
      <c r="H20" s="15"/>
      <c r="I20" s="15"/>
      <c r="J20" s="7"/>
    </row>
    <row r="21" spans="1:10" ht="15.75" x14ac:dyDescent="0.25">
      <c r="A21" s="38" t="s">
        <v>24</v>
      </c>
      <c r="B21" s="49" t="s">
        <v>26</v>
      </c>
      <c r="C21" s="18">
        <f>VLOOKUP(B21,Confined_data,2,FALSE)</f>
        <v>3</v>
      </c>
      <c r="D21" s="98"/>
      <c r="E21" s="98"/>
      <c r="F21" s="52"/>
      <c r="G21" s="51"/>
      <c r="H21" s="15"/>
      <c r="I21" s="15"/>
      <c r="J21" s="7"/>
    </row>
    <row r="22" spans="1:10" ht="15.75" x14ac:dyDescent="0.25">
      <c r="A22" s="38" t="s">
        <v>27</v>
      </c>
      <c r="B22" s="49" t="s">
        <v>28</v>
      </c>
      <c r="C22" s="18">
        <f>VLOOKUP(B22,Task_data,2,FALSE)</f>
        <v>1</v>
      </c>
      <c r="D22" s="52"/>
      <c r="E22" s="51"/>
      <c r="F22" s="52"/>
      <c r="G22" s="51"/>
      <c r="H22" s="15"/>
      <c r="I22" s="15"/>
      <c r="J22" s="7"/>
    </row>
    <row r="23" spans="1:10" ht="15.75" x14ac:dyDescent="0.25">
      <c r="A23" s="38" t="s">
        <v>125</v>
      </c>
      <c r="B23" s="49" t="s">
        <v>154</v>
      </c>
      <c r="C23" s="18">
        <f>VLOOKUP(B23,climb_data,2,FALSE)</f>
        <v>3</v>
      </c>
      <c r="D23" s="65"/>
      <c r="E23" s="51"/>
      <c r="F23" s="52"/>
      <c r="G23" s="51"/>
      <c r="H23" s="15"/>
      <c r="I23" s="15"/>
      <c r="J23" s="7"/>
    </row>
    <row r="24" spans="1:10" ht="15.75" x14ac:dyDescent="0.25">
      <c r="A24" s="38" t="s">
        <v>34</v>
      </c>
      <c r="B24" s="49" t="s">
        <v>37</v>
      </c>
      <c r="C24" s="18">
        <f>VLOOKUP(B24,Cool_data,2,FALSE)</f>
        <v>3</v>
      </c>
      <c r="D24" s="52"/>
      <c r="E24" s="51"/>
      <c r="F24" s="52"/>
      <c r="G24" s="51"/>
      <c r="H24" s="15"/>
      <c r="I24" s="15"/>
      <c r="J24" s="7"/>
    </row>
    <row r="25" spans="1:10" ht="15.75" x14ac:dyDescent="0.25">
      <c r="A25" s="38" t="s">
        <v>38</v>
      </c>
      <c r="B25" s="49" t="s">
        <v>124</v>
      </c>
      <c r="C25" s="18">
        <f>VLOOKUP(B25,dwater_data,2,FALSE)</f>
        <v>0</v>
      </c>
      <c r="D25" s="52"/>
      <c r="E25" s="51"/>
      <c r="F25" s="52"/>
      <c r="G25" s="51"/>
      <c r="H25" s="15"/>
      <c r="I25" s="15"/>
      <c r="J25" s="7"/>
    </row>
    <row r="26" spans="1:10" ht="15.75" x14ac:dyDescent="0.25">
      <c r="A26" s="38" t="s">
        <v>42</v>
      </c>
      <c r="B26" s="49" t="s">
        <v>43</v>
      </c>
      <c r="C26" s="18">
        <f>VLOOKUP(B26,Clothing_data,2,FALSE)</f>
        <v>1</v>
      </c>
      <c r="D26" s="52"/>
      <c r="E26" s="51"/>
      <c r="F26" s="52"/>
      <c r="G26" s="51"/>
      <c r="H26" s="15"/>
      <c r="I26" s="15"/>
      <c r="J26" s="7"/>
    </row>
    <row r="27" spans="1:10" ht="15.75" x14ac:dyDescent="0.25">
      <c r="A27" s="38" t="s">
        <v>46</v>
      </c>
      <c r="B27" s="49" t="s">
        <v>47</v>
      </c>
      <c r="C27" s="18">
        <f>VLOOKUP(B27,Training_data,2,FALSE)</f>
        <v>0</v>
      </c>
      <c r="D27" s="65"/>
      <c r="E27" s="65"/>
      <c r="F27" s="52"/>
      <c r="G27" s="51"/>
      <c r="H27" s="15"/>
      <c r="I27" s="15"/>
      <c r="J27" s="7"/>
    </row>
    <row r="28" spans="1:10" ht="15.75" x14ac:dyDescent="0.25">
      <c r="A28" s="38" t="s">
        <v>49</v>
      </c>
      <c r="B28" s="49" t="s">
        <v>134</v>
      </c>
      <c r="C28" s="18">
        <f>VLOOKUP(B28,Air_data,2,FALSE)</f>
        <v>1</v>
      </c>
      <c r="D28" s="52"/>
      <c r="E28" s="51"/>
      <c r="F28" s="52"/>
      <c r="G28" s="51"/>
      <c r="H28" s="15"/>
      <c r="I28" s="15"/>
      <c r="J28" s="7"/>
    </row>
    <row r="29" spans="1:10" ht="15.75" x14ac:dyDescent="0.25">
      <c r="A29" s="38" t="s">
        <v>53</v>
      </c>
      <c r="B29" s="49" t="s">
        <v>32</v>
      </c>
      <c r="C29" s="18">
        <f>VLOOKUP(B29,RPE_data,2,FALSE)</f>
        <v>0</v>
      </c>
      <c r="D29" s="65"/>
      <c r="E29" s="51"/>
      <c r="F29" s="52"/>
      <c r="G29" s="51"/>
      <c r="H29" s="15"/>
      <c r="I29" s="15"/>
      <c r="J29" s="7"/>
    </row>
    <row r="30" spans="1:10" ht="16.5" thickBot="1" x14ac:dyDescent="0.3">
      <c r="A30" s="38" t="s">
        <v>56</v>
      </c>
      <c r="B30" s="49" t="s">
        <v>57</v>
      </c>
      <c r="C30" s="18">
        <f>VLOOKUP(B30,Acclim_data,2,FALSE)</f>
        <v>0</v>
      </c>
      <c r="D30" s="65"/>
      <c r="E30" s="51"/>
      <c r="F30" s="52"/>
      <c r="G30" s="51"/>
      <c r="H30" s="15"/>
      <c r="I30" s="15"/>
      <c r="J30" s="7"/>
    </row>
    <row r="31" spans="1:10" ht="16.5" hidden="1" thickBot="1" x14ac:dyDescent="0.3">
      <c r="A31" s="39"/>
      <c r="B31" s="37"/>
      <c r="C31" s="53">
        <f>1*SUM(C17:C30)</f>
        <v>14</v>
      </c>
      <c r="D31" s="20"/>
      <c r="E31" s="22"/>
      <c r="F31" s="20"/>
      <c r="G31" s="22"/>
      <c r="H31" s="15"/>
      <c r="I31" s="15"/>
      <c r="J31" s="7"/>
    </row>
    <row r="32" spans="1:10" ht="16.5" thickBot="1" x14ac:dyDescent="0.3">
      <c r="A32" s="88" t="s">
        <v>59</v>
      </c>
      <c r="B32" s="89"/>
      <c r="C32" s="71">
        <f>C31</f>
        <v>14</v>
      </c>
      <c r="D32" s="54"/>
      <c r="E32" s="54"/>
      <c r="F32" s="54"/>
      <c r="G32" s="54"/>
      <c r="H32" s="15"/>
      <c r="I32" s="15"/>
      <c r="J32" s="7"/>
    </row>
    <row r="33" spans="1:10" x14ac:dyDescent="0.25">
      <c r="A33" s="21"/>
      <c r="B33" s="15"/>
      <c r="C33" s="15"/>
      <c r="D33" s="15"/>
      <c r="E33" s="55"/>
      <c r="F33" s="15"/>
      <c r="G33" s="15"/>
      <c r="H33" s="15"/>
      <c r="I33" s="15"/>
      <c r="J33" s="7"/>
    </row>
    <row r="34" spans="1:10" ht="15.75" x14ac:dyDescent="0.25">
      <c r="A34" s="101" t="s">
        <v>98</v>
      </c>
      <c r="B34" s="102"/>
      <c r="C34" s="99" t="s">
        <v>107</v>
      </c>
      <c r="D34" s="56"/>
      <c r="E34" s="56"/>
      <c r="F34" s="56"/>
      <c r="G34" s="56"/>
      <c r="H34" s="15"/>
      <c r="I34" s="15"/>
      <c r="J34" s="7"/>
    </row>
    <row r="35" spans="1:10" ht="15.75" x14ac:dyDescent="0.25">
      <c r="A35" s="103"/>
      <c r="B35" s="104"/>
      <c r="C35" s="100"/>
      <c r="D35" s="57"/>
      <c r="E35" s="58"/>
      <c r="F35" s="57"/>
      <c r="G35" s="58"/>
      <c r="H35" s="15"/>
      <c r="I35" s="15"/>
      <c r="J35" s="7"/>
    </row>
    <row r="36" spans="1:10" ht="29.25" customHeight="1" thickBot="1" x14ac:dyDescent="0.3">
      <c r="A36" s="90" t="s">
        <v>102</v>
      </c>
      <c r="B36" s="91"/>
      <c r="C36" s="61">
        <f>VLOOKUP(A36,Meta_data,2,FALSE)</f>
        <v>4</v>
      </c>
      <c r="D36" s="59"/>
      <c r="E36" s="60"/>
      <c r="F36" s="59"/>
      <c r="G36" s="60"/>
      <c r="H36" s="15"/>
      <c r="I36" s="15"/>
      <c r="J36" s="7"/>
    </row>
    <row r="37" spans="1:10" ht="16.5" hidden="1" thickBot="1" x14ac:dyDescent="0.3">
      <c r="A37" s="39"/>
      <c r="B37" s="37"/>
      <c r="C37" s="62">
        <f>C36</f>
        <v>4</v>
      </c>
      <c r="D37" s="22"/>
      <c r="E37" s="22"/>
      <c r="F37" s="22"/>
      <c r="G37" s="22">
        <f>G36*6</f>
        <v>0</v>
      </c>
      <c r="H37" s="15"/>
      <c r="I37" s="15"/>
      <c r="J37" s="7"/>
    </row>
    <row r="38" spans="1:10" ht="16.5" thickBot="1" x14ac:dyDescent="0.3">
      <c r="A38" s="88" t="s">
        <v>65</v>
      </c>
      <c r="B38" s="89"/>
      <c r="C38" s="71">
        <f>C37</f>
        <v>4</v>
      </c>
      <c r="D38" s="54"/>
      <c r="E38" s="54"/>
      <c r="F38" s="54"/>
      <c r="G38" s="54"/>
      <c r="H38" s="15"/>
      <c r="I38" s="15"/>
      <c r="J38" s="7"/>
    </row>
    <row r="39" spans="1:10" x14ac:dyDescent="0.25">
      <c r="A39" s="16"/>
      <c r="B39" s="15"/>
      <c r="C39" s="15"/>
      <c r="D39" s="15"/>
      <c r="E39" s="15"/>
      <c r="F39" s="15"/>
      <c r="G39" s="15"/>
      <c r="H39" s="15"/>
      <c r="I39" s="15"/>
      <c r="J39" s="7"/>
    </row>
    <row r="40" spans="1:10" ht="15.75" x14ac:dyDescent="0.25">
      <c r="A40" s="16"/>
      <c r="C40" s="42"/>
      <c r="H40" s="15"/>
      <c r="I40" s="15"/>
      <c r="J40" s="7"/>
    </row>
    <row r="41" spans="1:10" ht="15.75" x14ac:dyDescent="0.25">
      <c r="A41" s="101" t="s">
        <v>118</v>
      </c>
      <c r="B41" s="44" t="s">
        <v>95</v>
      </c>
      <c r="C41" s="64">
        <v>40</v>
      </c>
      <c r="D41" s="66"/>
      <c r="E41" s="50"/>
      <c r="F41" s="50"/>
      <c r="G41" s="50"/>
      <c r="H41" s="50"/>
      <c r="I41" s="50"/>
      <c r="J41" s="7"/>
    </row>
    <row r="42" spans="1:10" ht="15.75" x14ac:dyDescent="0.25">
      <c r="A42" s="103"/>
      <c r="B42" s="44" t="s">
        <v>0</v>
      </c>
      <c r="C42" s="45">
        <v>41</v>
      </c>
      <c r="D42" s="50"/>
      <c r="E42" s="50"/>
      <c r="F42" s="50"/>
      <c r="G42" s="50"/>
      <c r="H42" s="50"/>
      <c r="I42" s="50"/>
      <c r="J42" s="7"/>
    </row>
    <row r="43" spans="1:10" ht="15.75" x14ac:dyDescent="0.25">
      <c r="A43" s="38" t="s">
        <v>115</v>
      </c>
      <c r="B43" s="43" t="str">
        <f>N58</f>
        <v>49</v>
      </c>
      <c r="C43" s="46"/>
      <c r="D43" s="52"/>
      <c r="E43" s="50"/>
      <c r="F43" s="52"/>
      <c r="G43" s="50"/>
      <c r="H43" s="52"/>
      <c r="I43" s="50"/>
      <c r="J43" s="7"/>
    </row>
    <row r="44" spans="1:10" ht="16.5" thickBot="1" x14ac:dyDescent="0.3">
      <c r="A44" s="40"/>
      <c r="B44" s="63" t="str">
        <f>VLOOKUP(B43,S137:T336,2,FALSE)</f>
        <v>&gt; 41 °C</v>
      </c>
      <c r="C44" s="18">
        <f>VLOOKUP(B44,Apparent_data,2,FALSE)</f>
        <v>4</v>
      </c>
      <c r="D44" s="22"/>
      <c r="E44" s="51"/>
      <c r="F44" s="22"/>
      <c r="G44" s="51"/>
      <c r="H44" s="22"/>
      <c r="I44" s="51"/>
      <c r="J44" s="7"/>
    </row>
    <row r="45" spans="1:10" ht="16.5" hidden="1" thickBot="1" x14ac:dyDescent="0.3">
      <c r="A45" s="41"/>
      <c r="B45" s="19"/>
      <c r="C45" s="53">
        <f>1*C44</f>
        <v>4</v>
      </c>
      <c r="D45" s="22"/>
      <c r="E45" s="22">
        <f>2*E44</f>
        <v>0</v>
      </c>
      <c r="F45" s="22"/>
      <c r="G45" s="22">
        <f>3*G44</f>
        <v>0</v>
      </c>
      <c r="H45" s="22"/>
      <c r="I45" s="22">
        <f>4*I44</f>
        <v>0</v>
      </c>
      <c r="J45" s="7"/>
    </row>
    <row r="46" spans="1:10" ht="16.5" thickBot="1" x14ac:dyDescent="0.3">
      <c r="A46" s="88" t="s">
        <v>71</v>
      </c>
      <c r="B46" s="89"/>
      <c r="C46" s="71">
        <f>IF(C44="N/A","N/A",SUM(C45:I45))</f>
        <v>4</v>
      </c>
      <c r="D46" s="54"/>
      <c r="E46" s="54"/>
      <c r="F46" s="54"/>
      <c r="G46" s="54"/>
      <c r="H46" s="54"/>
      <c r="I46" s="54"/>
      <c r="J46" s="7"/>
    </row>
    <row r="47" spans="1:10" ht="15.75" thickBot="1" x14ac:dyDescent="0.3">
      <c r="A47" s="16"/>
      <c r="B47" s="15"/>
      <c r="C47" s="15"/>
      <c r="D47" s="15"/>
      <c r="E47" s="15"/>
      <c r="F47" s="15"/>
      <c r="G47" s="15"/>
      <c r="H47" s="15"/>
      <c r="I47" s="15"/>
      <c r="J47" s="7"/>
    </row>
    <row r="48" spans="1:10" ht="21" thickBot="1" x14ac:dyDescent="0.35">
      <c r="A48" s="68" t="s">
        <v>94</v>
      </c>
      <c r="B48" s="69"/>
      <c r="C48" s="67">
        <f>IF(C46="N/A","N/A",(C32+C38)*C46)</f>
        <v>72</v>
      </c>
      <c r="E48" s="15"/>
      <c r="F48" s="15"/>
      <c r="G48" s="15"/>
      <c r="H48" s="15"/>
      <c r="I48" s="15"/>
      <c r="J48" s="7"/>
    </row>
    <row r="49" spans="1:16" x14ac:dyDescent="0.25">
      <c r="A49" s="16"/>
      <c r="C49" s="15"/>
      <c r="D49" s="15"/>
      <c r="E49" s="15"/>
      <c r="F49" s="15"/>
      <c r="G49" s="15"/>
      <c r="H49" s="15"/>
      <c r="I49" s="15"/>
      <c r="J49" s="7"/>
    </row>
    <row r="50" spans="1:16" ht="37.5" customHeight="1" x14ac:dyDescent="0.35">
      <c r="A50" s="92" t="str">
        <f>IF(C48="N/A","Value outside of the range of this application",VLOOKUP(C48,O137:P336,2,FALSE))</f>
        <v>The onset of a heat induced illness is very likely and corrective action should be taken as soon as possible.</v>
      </c>
      <c r="B50" s="92"/>
      <c r="C50" s="92"/>
      <c r="D50" s="92"/>
      <c r="E50" s="92"/>
      <c r="F50" s="92"/>
      <c r="G50" s="92"/>
      <c r="H50" s="92"/>
      <c r="I50" s="24"/>
      <c r="J50" s="7"/>
    </row>
    <row r="51" spans="1:16" ht="15.75" x14ac:dyDescent="0.25">
      <c r="A51" s="25"/>
      <c r="B51" s="24"/>
      <c r="C51" s="24"/>
      <c r="D51" s="24"/>
      <c r="E51" s="24"/>
      <c r="F51" s="24"/>
      <c r="G51" s="24"/>
      <c r="H51" s="24"/>
      <c r="I51" s="24"/>
      <c r="J51" s="7"/>
    </row>
    <row r="52" spans="1:16" ht="15.75" x14ac:dyDescent="0.25">
      <c r="A52" s="23"/>
      <c r="B52" s="24"/>
      <c r="C52" s="24"/>
      <c r="D52" s="24"/>
      <c r="E52" s="24"/>
      <c r="F52" s="24"/>
      <c r="G52" s="24"/>
      <c r="H52" s="24"/>
      <c r="I52" s="24"/>
      <c r="J52" s="7"/>
    </row>
    <row r="53" spans="1:16" ht="15.75" x14ac:dyDescent="0.25">
      <c r="A53" s="23"/>
      <c r="B53" s="24"/>
      <c r="C53" s="24"/>
      <c r="D53" s="24"/>
      <c r="E53" s="24"/>
      <c r="F53" s="24"/>
      <c r="G53" s="24"/>
      <c r="H53" s="24"/>
      <c r="I53" s="24"/>
      <c r="J53" s="7"/>
    </row>
    <row r="54" spans="1:16" ht="45.75" customHeight="1" x14ac:dyDescent="0.25">
      <c r="A54" s="86" t="s">
        <v>151</v>
      </c>
      <c r="B54" s="87"/>
      <c r="C54" s="87"/>
      <c r="D54" s="87"/>
      <c r="E54" s="87"/>
      <c r="F54" s="87"/>
      <c r="G54" s="87"/>
      <c r="H54" s="87"/>
      <c r="I54" s="87"/>
      <c r="J54" s="7"/>
    </row>
    <row r="55" spans="1:16" ht="15.75" x14ac:dyDescent="0.25">
      <c r="A55" s="70" t="s">
        <v>150</v>
      </c>
      <c r="B55" s="26"/>
      <c r="C55" s="26"/>
      <c r="D55" s="26"/>
      <c r="E55" s="26"/>
      <c r="F55" s="26"/>
      <c r="G55" s="26"/>
      <c r="H55" s="26"/>
      <c r="I55" s="26"/>
      <c r="J55" s="27"/>
    </row>
    <row r="57" spans="1:16" ht="60" x14ac:dyDescent="0.25">
      <c r="K57" s="1" t="s">
        <v>1</v>
      </c>
      <c r="L57" s="1" t="s">
        <v>0</v>
      </c>
      <c r="M57" s="1" t="s">
        <v>2</v>
      </c>
      <c r="N57" s="1" t="s">
        <v>120</v>
      </c>
      <c r="O57" s="1" t="s">
        <v>3</v>
      </c>
      <c r="P57" s="1" t="s">
        <v>4</v>
      </c>
    </row>
    <row r="58" spans="1:16" x14ac:dyDescent="0.25">
      <c r="K58" s="2">
        <f>C41</f>
        <v>40</v>
      </c>
      <c r="L58">
        <f>C42</f>
        <v>41</v>
      </c>
      <c r="M58" s="36">
        <f>(P58-32)*0.555555556</f>
        <v>48.790503344587947</v>
      </c>
      <c r="N58" s="36" t="str">
        <f>TEXT(M58,0)</f>
        <v>49</v>
      </c>
      <c r="O58">
        <f>K58*(1.8)+32</f>
        <v>104</v>
      </c>
      <c r="P58" s="2">
        <f>-42.379+2.04901523*(O58)+10.14*(L58)-0.22475*(O58)*(L58)-0.00683783*(O58)^2-0.05481717*(L58)^2+0.00122874*(O58)^2*(L58)+0.00085282*(O58)*(L58)^2-0.00000199*(O58)^2*(L58)^2</f>
        <v>119.82290594999999</v>
      </c>
    </row>
    <row r="59" spans="1:16" x14ac:dyDescent="0.25">
      <c r="K59" s="47" t="s">
        <v>16</v>
      </c>
    </row>
    <row r="60" spans="1:16" x14ac:dyDescent="0.25">
      <c r="K60" t="s">
        <v>128</v>
      </c>
      <c r="L60">
        <v>0</v>
      </c>
    </row>
    <row r="61" spans="1:16" x14ac:dyDescent="0.25">
      <c r="K61" t="s">
        <v>99</v>
      </c>
      <c r="L61">
        <v>1</v>
      </c>
    </row>
    <row r="62" spans="1:16" x14ac:dyDescent="0.25">
      <c r="K62" t="s">
        <v>18</v>
      </c>
      <c r="L62">
        <v>2</v>
      </c>
    </row>
    <row r="63" spans="1:16" x14ac:dyDescent="0.25">
      <c r="K63" t="s">
        <v>19</v>
      </c>
      <c r="L63">
        <v>3</v>
      </c>
    </row>
    <row r="65" spans="11:12" x14ac:dyDescent="0.25">
      <c r="K65" s="47" t="s">
        <v>20</v>
      </c>
    </row>
    <row r="66" spans="11:12" x14ac:dyDescent="0.25">
      <c r="K66" t="s">
        <v>21</v>
      </c>
      <c r="L66">
        <v>0</v>
      </c>
    </row>
    <row r="67" spans="11:12" x14ac:dyDescent="0.25">
      <c r="K67" t="s">
        <v>129</v>
      </c>
      <c r="L67">
        <v>1</v>
      </c>
    </row>
    <row r="68" spans="11:12" x14ac:dyDescent="0.25">
      <c r="K68" t="s">
        <v>130</v>
      </c>
      <c r="L68">
        <v>2</v>
      </c>
    </row>
    <row r="69" spans="11:12" x14ac:dyDescent="0.25">
      <c r="K69" t="s">
        <v>96</v>
      </c>
      <c r="L69">
        <v>3</v>
      </c>
    </row>
    <row r="71" spans="11:12" x14ac:dyDescent="0.25">
      <c r="K71" s="47" t="s">
        <v>24</v>
      </c>
    </row>
    <row r="72" spans="11:12" x14ac:dyDescent="0.25">
      <c r="K72" t="s">
        <v>25</v>
      </c>
      <c r="L72">
        <v>0</v>
      </c>
    </row>
    <row r="73" spans="11:12" x14ac:dyDescent="0.25">
      <c r="K73" t="s">
        <v>26</v>
      </c>
      <c r="L73">
        <v>3</v>
      </c>
    </row>
    <row r="75" spans="11:12" x14ac:dyDescent="0.25">
      <c r="K75" s="47" t="s">
        <v>27</v>
      </c>
    </row>
    <row r="76" spans="11:12" x14ac:dyDescent="0.25">
      <c r="K76" t="s">
        <v>28</v>
      </c>
      <c r="L76">
        <v>1</v>
      </c>
    </row>
    <row r="77" spans="11:12" x14ac:dyDescent="0.25">
      <c r="K77" t="s">
        <v>29</v>
      </c>
      <c r="L77">
        <v>2</v>
      </c>
    </row>
    <row r="78" spans="11:12" x14ac:dyDescent="0.25">
      <c r="K78" t="s">
        <v>30</v>
      </c>
      <c r="L78">
        <v>3</v>
      </c>
    </row>
    <row r="80" spans="11:12" x14ac:dyDescent="0.25">
      <c r="K80" s="47" t="s">
        <v>31</v>
      </c>
    </row>
    <row r="81" spans="11:12" x14ac:dyDescent="0.25">
      <c r="K81" t="s">
        <v>32</v>
      </c>
      <c r="L81">
        <v>0</v>
      </c>
    </row>
    <row r="82" spans="11:12" x14ac:dyDescent="0.25">
      <c r="K82" t="s">
        <v>152</v>
      </c>
      <c r="L82">
        <v>1</v>
      </c>
    </row>
    <row r="83" spans="11:12" x14ac:dyDescent="0.25">
      <c r="K83" t="s">
        <v>153</v>
      </c>
      <c r="L83">
        <v>2</v>
      </c>
    </row>
    <row r="84" spans="11:12" x14ac:dyDescent="0.25">
      <c r="K84" t="s">
        <v>154</v>
      </c>
      <c r="L84">
        <v>3</v>
      </c>
    </row>
    <row r="86" spans="11:12" x14ac:dyDescent="0.25">
      <c r="K86" s="47" t="s">
        <v>34</v>
      </c>
    </row>
    <row r="87" spans="11:12" x14ac:dyDescent="0.25">
      <c r="K87" t="s">
        <v>131</v>
      </c>
      <c r="L87">
        <v>0</v>
      </c>
    </row>
    <row r="88" spans="11:12" x14ac:dyDescent="0.25">
      <c r="K88" t="s">
        <v>132</v>
      </c>
      <c r="L88">
        <v>1</v>
      </c>
    </row>
    <row r="89" spans="11:12" x14ac:dyDescent="0.25">
      <c r="K89" t="s">
        <v>36</v>
      </c>
      <c r="L89">
        <v>2</v>
      </c>
    </row>
    <row r="90" spans="11:12" x14ac:dyDescent="0.25">
      <c r="K90" t="s">
        <v>37</v>
      </c>
      <c r="L90">
        <v>3</v>
      </c>
    </row>
    <row r="92" spans="11:12" x14ac:dyDescent="0.25">
      <c r="K92" s="47" t="s">
        <v>38</v>
      </c>
    </row>
    <row r="93" spans="11:12" x14ac:dyDescent="0.25">
      <c r="K93" t="s">
        <v>124</v>
      </c>
      <c r="L93">
        <v>0</v>
      </c>
    </row>
    <row r="94" spans="11:12" x14ac:dyDescent="0.25">
      <c r="K94" s="48" t="s">
        <v>123</v>
      </c>
      <c r="L94">
        <v>1</v>
      </c>
    </row>
    <row r="95" spans="11:12" x14ac:dyDescent="0.25">
      <c r="K95" s="48" t="s">
        <v>40</v>
      </c>
      <c r="L95">
        <v>2</v>
      </c>
    </row>
    <row r="96" spans="11:12" x14ac:dyDescent="0.25">
      <c r="K96" s="48" t="s">
        <v>41</v>
      </c>
      <c r="L96">
        <v>3</v>
      </c>
    </row>
    <row r="97" spans="11:12" x14ac:dyDescent="0.25">
      <c r="K97" s="47"/>
    </row>
    <row r="98" spans="11:12" x14ac:dyDescent="0.25">
      <c r="K98" s="47" t="s">
        <v>42</v>
      </c>
    </row>
    <row r="99" spans="11:12" x14ac:dyDescent="0.25">
      <c r="K99" s="48" t="s">
        <v>43</v>
      </c>
      <c r="L99">
        <v>1</v>
      </c>
    </row>
    <row r="100" spans="11:12" x14ac:dyDescent="0.25">
      <c r="K100" s="48" t="s">
        <v>44</v>
      </c>
      <c r="L100">
        <v>2</v>
      </c>
    </row>
    <row r="101" spans="11:12" x14ac:dyDescent="0.25">
      <c r="K101" s="48" t="s">
        <v>45</v>
      </c>
      <c r="L101">
        <v>3</v>
      </c>
    </row>
    <row r="102" spans="11:12" x14ac:dyDescent="0.25">
      <c r="K102" s="47"/>
    </row>
    <row r="103" spans="11:12" x14ac:dyDescent="0.25">
      <c r="K103" s="47" t="s">
        <v>46</v>
      </c>
    </row>
    <row r="104" spans="11:12" x14ac:dyDescent="0.25">
      <c r="K104" s="48" t="s">
        <v>47</v>
      </c>
      <c r="L104">
        <v>0</v>
      </c>
    </row>
    <row r="105" spans="11:12" x14ac:dyDescent="0.25">
      <c r="K105" s="48" t="s">
        <v>48</v>
      </c>
      <c r="L105">
        <v>3</v>
      </c>
    </row>
    <row r="106" spans="11:12" x14ac:dyDescent="0.25">
      <c r="K106" s="47"/>
    </row>
    <row r="107" spans="11:12" x14ac:dyDescent="0.25">
      <c r="K107" s="47"/>
    </row>
    <row r="108" spans="11:12" x14ac:dyDescent="0.25">
      <c r="K108" s="47" t="s">
        <v>49</v>
      </c>
    </row>
    <row r="109" spans="11:12" x14ac:dyDescent="0.25">
      <c r="K109" s="48" t="s">
        <v>133</v>
      </c>
      <c r="L109">
        <v>0</v>
      </c>
    </row>
    <row r="110" spans="11:12" x14ac:dyDescent="0.25">
      <c r="K110" s="48" t="s">
        <v>134</v>
      </c>
      <c r="L110">
        <v>1</v>
      </c>
    </row>
    <row r="111" spans="11:12" x14ac:dyDescent="0.25">
      <c r="K111" s="48" t="s">
        <v>135</v>
      </c>
      <c r="L111">
        <v>2</v>
      </c>
    </row>
    <row r="112" spans="11:12" x14ac:dyDescent="0.25">
      <c r="K112" s="48" t="s">
        <v>52</v>
      </c>
      <c r="L112">
        <v>3</v>
      </c>
    </row>
    <row r="113" spans="11:12" x14ac:dyDescent="0.25">
      <c r="K113" s="47"/>
    </row>
    <row r="114" spans="11:12" x14ac:dyDescent="0.25">
      <c r="K114" s="47" t="s">
        <v>53</v>
      </c>
    </row>
    <row r="115" spans="11:12" x14ac:dyDescent="0.25">
      <c r="K115" s="47" t="s">
        <v>32</v>
      </c>
      <c r="L115">
        <v>0</v>
      </c>
    </row>
    <row r="116" spans="11:12" x14ac:dyDescent="0.25">
      <c r="K116" s="48" t="s">
        <v>136</v>
      </c>
      <c r="L116">
        <v>1</v>
      </c>
    </row>
    <row r="117" spans="11:12" x14ac:dyDescent="0.25">
      <c r="K117" s="47" t="s">
        <v>137</v>
      </c>
      <c r="L117">
        <v>2</v>
      </c>
    </row>
    <row r="118" spans="11:12" x14ac:dyDescent="0.25">
      <c r="K118" s="48" t="s">
        <v>100</v>
      </c>
      <c r="L118">
        <v>3</v>
      </c>
    </row>
    <row r="119" spans="11:12" x14ac:dyDescent="0.25">
      <c r="K119" s="47"/>
    </row>
    <row r="120" spans="11:12" x14ac:dyDescent="0.25">
      <c r="K120" s="47"/>
    </row>
    <row r="121" spans="11:12" x14ac:dyDescent="0.25">
      <c r="K121" s="47" t="s">
        <v>56</v>
      </c>
    </row>
    <row r="122" spans="11:12" x14ac:dyDescent="0.25">
      <c r="K122" t="s">
        <v>57</v>
      </c>
      <c r="L122">
        <v>0</v>
      </c>
    </row>
    <row r="123" spans="11:12" x14ac:dyDescent="0.25">
      <c r="K123" t="s">
        <v>58</v>
      </c>
      <c r="L123">
        <v>3</v>
      </c>
    </row>
    <row r="125" spans="11:12" x14ac:dyDescent="0.25">
      <c r="K125" s="47" t="s">
        <v>60</v>
      </c>
    </row>
    <row r="126" spans="11:12" x14ac:dyDescent="0.25">
      <c r="K126" t="s">
        <v>101</v>
      </c>
      <c r="L126">
        <v>2</v>
      </c>
    </row>
    <row r="127" spans="11:12" x14ac:dyDescent="0.25">
      <c r="K127" t="s">
        <v>102</v>
      </c>
      <c r="L127">
        <v>4</v>
      </c>
    </row>
    <row r="128" spans="11:12" x14ac:dyDescent="0.25">
      <c r="K128" t="s">
        <v>103</v>
      </c>
      <c r="L128">
        <v>6</v>
      </c>
    </row>
    <row r="130" spans="11:20" x14ac:dyDescent="0.25">
      <c r="K130" s="47" t="s">
        <v>104</v>
      </c>
    </row>
    <row r="131" spans="11:20" x14ac:dyDescent="0.25">
      <c r="K131" t="s">
        <v>119</v>
      </c>
      <c r="L131">
        <v>0</v>
      </c>
    </row>
    <row r="132" spans="11:20" x14ac:dyDescent="0.25">
      <c r="K132" t="s">
        <v>138</v>
      </c>
      <c r="L132">
        <v>1</v>
      </c>
    </row>
    <row r="133" spans="11:20" x14ac:dyDescent="0.25">
      <c r="K133" t="s">
        <v>105</v>
      </c>
      <c r="L133">
        <v>2</v>
      </c>
    </row>
    <row r="134" spans="11:20" x14ac:dyDescent="0.25">
      <c r="K134" t="s">
        <v>106</v>
      </c>
      <c r="L134">
        <v>3</v>
      </c>
    </row>
    <row r="136" spans="11:20" x14ac:dyDescent="0.25">
      <c r="K136" t="s">
        <v>110</v>
      </c>
    </row>
    <row r="137" spans="11:20" x14ac:dyDescent="0.25">
      <c r="K137" t="s">
        <v>111</v>
      </c>
      <c r="L137">
        <v>1</v>
      </c>
      <c r="O137">
        <v>1</v>
      </c>
      <c r="P137" t="s">
        <v>126</v>
      </c>
      <c r="R137">
        <v>1</v>
      </c>
      <c r="S137" t="str">
        <f>TEXT(R137,0)</f>
        <v>1</v>
      </c>
      <c r="T137" t="s">
        <v>111</v>
      </c>
    </row>
    <row r="138" spans="11:20" x14ac:dyDescent="0.25">
      <c r="K138" t="s">
        <v>112</v>
      </c>
      <c r="L138">
        <v>2</v>
      </c>
      <c r="O138">
        <v>2</v>
      </c>
      <c r="P138" t="s">
        <v>126</v>
      </c>
      <c r="R138">
        <v>2</v>
      </c>
      <c r="S138" t="str">
        <f t="shared" ref="S138:S186" si="0">TEXT(R138,0)</f>
        <v>2</v>
      </c>
      <c r="T138" t="s">
        <v>111</v>
      </c>
    </row>
    <row r="139" spans="11:20" x14ac:dyDescent="0.25">
      <c r="K139" t="s">
        <v>113</v>
      </c>
      <c r="L139">
        <v>3</v>
      </c>
      <c r="O139">
        <v>3</v>
      </c>
      <c r="P139" t="s">
        <v>126</v>
      </c>
      <c r="R139">
        <v>3</v>
      </c>
      <c r="S139" t="str">
        <f t="shared" si="0"/>
        <v>3</v>
      </c>
      <c r="T139" t="s">
        <v>111</v>
      </c>
    </row>
    <row r="140" spans="11:20" x14ac:dyDescent="0.25">
      <c r="K140" t="s">
        <v>114</v>
      </c>
      <c r="L140">
        <v>4</v>
      </c>
      <c r="O140">
        <v>4</v>
      </c>
      <c r="P140" t="s">
        <v>126</v>
      </c>
      <c r="R140">
        <v>4</v>
      </c>
      <c r="S140" t="str">
        <f t="shared" si="0"/>
        <v>4</v>
      </c>
      <c r="T140" t="s">
        <v>111</v>
      </c>
    </row>
    <row r="141" spans="11:20" x14ac:dyDescent="0.25">
      <c r="K141" t="s">
        <v>139</v>
      </c>
      <c r="L141" t="s">
        <v>140</v>
      </c>
      <c r="O141">
        <v>5</v>
      </c>
      <c r="P141" t="s">
        <v>126</v>
      </c>
      <c r="R141">
        <v>5</v>
      </c>
      <c r="S141" t="str">
        <f t="shared" si="0"/>
        <v>5</v>
      </c>
      <c r="T141" t="s">
        <v>111</v>
      </c>
    </row>
    <row r="142" spans="11:20" x14ac:dyDescent="0.25">
      <c r="O142">
        <v>6</v>
      </c>
      <c r="P142" t="s">
        <v>126</v>
      </c>
      <c r="R142">
        <v>6</v>
      </c>
      <c r="S142" t="str">
        <f t="shared" si="0"/>
        <v>6</v>
      </c>
      <c r="T142" t="s">
        <v>111</v>
      </c>
    </row>
    <row r="143" spans="11:20" x14ac:dyDescent="0.25">
      <c r="O143">
        <v>7</v>
      </c>
      <c r="P143" t="s">
        <v>126</v>
      </c>
      <c r="R143">
        <v>7</v>
      </c>
      <c r="S143" t="str">
        <f t="shared" si="0"/>
        <v>7</v>
      </c>
      <c r="T143" t="s">
        <v>111</v>
      </c>
    </row>
    <row r="144" spans="11:20" x14ac:dyDescent="0.25">
      <c r="O144">
        <v>8</v>
      </c>
      <c r="P144" t="s">
        <v>126</v>
      </c>
      <c r="R144">
        <v>8</v>
      </c>
      <c r="S144" t="str">
        <f t="shared" si="0"/>
        <v>8</v>
      </c>
      <c r="T144" t="s">
        <v>111</v>
      </c>
    </row>
    <row r="145" spans="15:20" x14ac:dyDescent="0.25">
      <c r="O145">
        <v>9</v>
      </c>
      <c r="P145" t="s">
        <v>126</v>
      </c>
      <c r="R145">
        <v>9</v>
      </c>
      <c r="S145" t="str">
        <f t="shared" si="0"/>
        <v>9</v>
      </c>
      <c r="T145" t="s">
        <v>111</v>
      </c>
    </row>
    <row r="146" spans="15:20" x14ac:dyDescent="0.25">
      <c r="O146">
        <v>10</v>
      </c>
      <c r="P146" t="s">
        <v>126</v>
      </c>
      <c r="R146">
        <v>10</v>
      </c>
      <c r="S146" t="str">
        <f t="shared" si="0"/>
        <v>10</v>
      </c>
      <c r="T146" t="s">
        <v>111</v>
      </c>
    </row>
    <row r="147" spans="15:20" x14ac:dyDescent="0.25">
      <c r="O147">
        <v>11</v>
      </c>
      <c r="P147" t="s">
        <v>126</v>
      </c>
      <c r="R147">
        <v>11</v>
      </c>
      <c r="S147" t="str">
        <f t="shared" si="0"/>
        <v>11</v>
      </c>
      <c r="T147" t="s">
        <v>111</v>
      </c>
    </row>
    <row r="148" spans="15:20" x14ac:dyDescent="0.25">
      <c r="O148">
        <v>12</v>
      </c>
      <c r="P148" t="s">
        <v>126</v>
      </c>
      <c r="R148">
        <v>12</v>
      </c>
      <c r="S148" t="str">
        <f t="shared" si="0"/>
        <v>12</v>
      </c>
      <c r="T148" t="s">
        <v>111</v>
      </c>
    </row>
    <row r="149" spans="15:20" x14ac:dyDescent="0.25">
      <c r="O149">
        <v>13</v>
      </c>
      <c r="P149" t="s">
        <v>126</v>
      </c>
      <c r="R149">
        <v>13</v>
      </c>
      <c r="S149" t="str">
        <f t="shared" si="0"/>
        <v>13</v>
      </c>
      <c r="T149" t="s">
        <v>111</v>
      </c>
    </row>
    <row r="150" spans="15:20" x14ac:dyDescent="0.25">
      <c r="O150">
        <v>14</v>
      </c>
      <c r="P150" t="s">
        <v>126</v>
      </c>
      <c r="R150">
        <v>14</v>
      </c>
      <c r="S150" t="str">
        <f t="shared" si="0"/>
        <v>14</v>
      </c>
      <c r="T150" t="s">
        <v>111</v>
      </c>
    </row>
    <row r="151" spans="15:20" x14ac:dyDescent="0.25">
      <c r="O151">
        <v>15</v>
      </c>
      <c r="P151" t="s">
        <v>126</v>
      </c>
      <c r="R151">
        <v>15</v>
      </c>
      <c r="S151" t="str">
        <f t="shared" si="0"/>
        <v>15</v>
      </c>
      <c r="T151" t="s">
        <v>111</v>
      </c>
    </row>
    <row r="152" spans="15:20" x14ac:dyDescent="0.25">
      <c r="O152">
        <v>16</v>
      </c>
      <c r="P152" t="s">
        <v>126</v>
      </c>
      <c r="R152">
        <v>16</v>
      </c>
      <c r="S152" t="str">
        <f t="shared" si="0"/>
        <v>16</v>
      </c>
      <c r="T152" t="s">
        <v>111</v>
      </c>
    </row>
    <row r="153" spans="15:20" x14ac:dyDescent="0.25">
      <c r="O153">
        <v>17</v>
      </c>
      <c r="P153" t="s">
        <v>126</v>
      </c>
      <c r="R153">
        <v>17</v>
      </c>
      <c r="S153" t="str">
        <f t="shared" si="0"/>
        <v>17</v>
      </c>
      <c r="T153" t="s">
        <v>111</v>
      </c>
    </row>
    <row r="154" spans="15:20" x14ac:dyDescent="0.25">
      <c r="O154">
        <v>18</v>
      </c>
      <c r="P154" t="s">
        <v>126</v>
      </c>
      <c r="R154">
        <v>18</v>
      </c>
      <c r="S154" t="str">
        <f t="shared" si="0"/>
        <v>18</v>
      </c>
      <c r="T154" t="s">
        <v>111</v>
      </c>
    </row>
    <row r="155" spans="15:20" x14ac:dyDescent="0.25">
      <c r="O155">
        <v>19</v>
      </c>
      <c r="P155" t="s">
        <v>126</v>
      </c>
      <c r="R155">
        <v>19</v>
      </c>
      <c r="S155" t="str">
        <f t="shared" si="0"/>
        <v>19</v>
      </c>
      <c r="T155" t="s">
        <v>111</v>
      </c>
    </row>
    <row r="156" spans="15:20" x14ac:dyDescent="0.25">
      <c r="O156">
        <v>20</v>
      </c>
      <c r="P156" t="s">
        <v>126</v>
      </c>
      <c r="R156">
        <v>20</v>
      </c>
      <c r="S156" t="str">
        <f t="shared" si="0"/>
        <v>20</v>
      </c>
      <c r="T156" t="s">
        <v>111</v>
      </c>
    </row>
    <row r="157" spans="15:20" x14ac:dyDescent="0.25">
      <c r="O157">
        <v>21</v>
      </c>
      <c r="P157" t="s">
        <v>126</v>
      </c>
      <c r="R157">
        <v>21</v>
      </c>
      <c r="S157" t="str">
        <f t="shared" si="0"/>
        <v>21</v>
      </c>
      <c r="T157" t="s">
        <v>111</v>
      </c>
    </row>
    <row r="158" spans="15:20" x14ac:dyDescent="0.25">
      <c r="O158">
        <v>22</v>
      </c>
      <c r="P158" t="s">
        <v>126</v>
      </c>
      <c r="R158">
        <v>22</v>
      </c>
      <c r="S158" t="str">
        <f t="shared" si="0"/>
        <v>22</v>
      </c>
      <c r="T158" t="s">
        <v>111</v>
      </c>
    </row>
    <row r="159" spans="15:20" x14ac:dyDescent="0.25">
      <c r="O159">
        <v>23</v>
      </c>
      <c r="P159" t="s">
        <v>126</v>
      </c>
      <c r="R159">
        <v>23</v>
      </c>
      <c r="S159" t="str">
        <f t="shared" si="0"/>
        <v>23</v>
      </c>
      <c r="T159" t="s">
        <v>111</v>
      </c>
    </row>
    <row r="160" spans="15:20" x14ac:dyDescent="0.25">
      <c r="O160">
        <v>24</v>
      </c>
      <c r="P160" t="s">
        <v>126</v>
      </c>
      <c r="R160">
        <v>24</v>
      </c>
      <c r="S160" t="str">
        <f t="shared" si="0"/>
        <v>24</v>
      </c>
      <c r="T160" t="s">
        <v>111</v>
      </c>
    </row>
    <row r="161" spans="15:20" x14ac:dyDescent="0.25">
      <c r="O161">
        <v>25</v>
      </c>
      <c r="P161" t="s">
        <v>121</v>
      </c>
      <c r="R161">
        <v>25</v>
      </c>
      <c r="S161" t="str">
        <f t="shared" si="0"/>
        <v>25</v>
      </c>
      <c r="T161" t="s">
        <v>111</v>
      </c>
    </row>
    <row r="162" spans="15:20" x14ac:dyDescent="0.25">
      <c r="O162">
        <v>26</v>
      </c>
      <c r="P162" t="s">
        <v>121</v>
      </c>
      <c r="R162">
        <v>26</v>
      </c>
      <c r="S162" t="str">
        <f t="shared" si="0"/>
        <v>26</v>
      </c>
      <c r="T162" t="s">
        <v>111</v>
      </c>
    </row>
    <row r="163" spans="15:20" x14ac:dyDescent="0.25">
      <c r="O163">
        <v>27</v>
      </c>
      <c r="P163" t="s">
        <v>121</v>
      </c>
      <c r="R163">
        <v>27</v>
      </c>
      <c r="S163" t="str">
        <f t="shared" si="0"/>
        <v>27</v>
      </c>
      <c r="T163" t="s">
        <v>111</v>
      </c>
    </row>
    <row r="164" spans="15:20" x14ac:dyDescent="0.25">
      <c r="O164">
        <v>28</v>
      </c>
      <c r="P164" t="s">
        <v>121</v>
      </c>
      <c r="R164">
        <v>28</v>
      </c>
      <c r="S164" t="str">
        <f t="shared" si="0"/>
        <v>28</v>
      </c>
      <c r="T164" t="s">
        <v>112</v>
      </c>
    </row>
    <row r="165" spans="15:20" x14ac:dyDescent="0.25">
      <c r="O165">
        <v>29</v>
      </c>
      <c r="P165" t="s">
        <v>121</v>
      </c>
      <c r="R165">
        <v>29</v>
      </c>
      <c r="S165" t="str">
        <f t="shared" si="0"/>
        <v>29</v>
      </c>
      <c r="T165" t="s">
        <v>112</v>
      </c>
    </row>
    <row r="166" spans="15:20" x14ac:dyDescent="0.25">
      <c r="O166">
        <v>30</v>
      </c>
      <c r="P166" t="s">
        <v>121</v>
      </c>
      <c r="R166">
        <v>30</v>
      </c>
      <c r="S166" t="str">
        <f t="shared" si="0"/>
        <v>30</v>
      </c>
      <c r="T166" t="s">
        <v>112</v>
      </c>
    </row>
    <row r="167" spans="15:20" x14ac:dyDescent="0.25">
      <c r="O167">
        <v>31</v>
      </c>
      <c r="P167" t="s">
        <v>121</v>
      </c>
      <c r="R167">
        <v>31</v>
      </c>
      <c r="S167" t="str">
        <f t="shared" si="0"/>
        <v>31</v>
      </c>
      <c r="T167" t="s">
        <v>112</v>
      </c>
    </row>
    <row r="168" spans="15:20" x14ac:dyDescent="0.25">
      <c r="O168">
        <v>32</v>
      </c>
      <c r="P168" t="s">
        <v>121</v>
      </c>
      <c r="R168">
        <v>32</v>
      </c>
      <c r="S168" t="str">
        <f t="shared" si="0"/>
        <v>32</v>
      </c>
      <c r="T168" t="s">
        <v>112</v>
      </c>
    </row>
    <row r="169" spans="15:20" x14ac:dyDescent="0.25">
      <c r="O169">
        <v>33</v>
      </c>
      <c r="P169" t="s">
        <v>121</v>
      </c>
      <c r="R169">
        <v>33</v>
      </c>
      <c r="S169" t="str">
        <f t="shared" si="0"/>
        <v>33</v>
      </c>
      <c r="T169" t="s">
        <v>112</v>
      </c>
    </row>
    <row r="170" spans="15:20" x14ac:dyDescent="0.25">
      <c r="O170">
        <v>34</v>
      </c>
      <c r="P170" t="s">
        <v>121</v>
      </c>
      <c r="R170">
        <v>34</v>
      </c>
      <c r="S170" t="str">
        <f t="shared" si="0"/>
        <v>34</v>
      </c>
      <c r="T170" t="s">
        <v>113</v>
      </c>
    </row>
    <row r="171" spans="15:20" x14ac:dyDescent="0.25">
      <c r="O171">
        <v>35</v>
      </c>
      <c r="P171" t="s">
        <v>121</v>
      </c>
      <c r="R171">
        <v>35</v>
      </c>
      <c r="S171" t="str">
        <f t="shared" si="0"/>
        <v>35</v>
      </c>
      <c r="T171" t="s">
        <v>113</v>
      </c>
    </row>
    <row r="172" spans="15:20" x14ac:dyDescent="0.25">
      <c r="O172">
        <v>36</v>
      </c>
      <c r="P172" t="s">
        <v>121</v>
      </c>
      <c r="R172">
        <v>36</v>
      </c>
      <c r="S172" t="str">
        <f t="shared" si="0"/>
        <v>36</v>
      </c>
      <c r="T172" t="s">
        <v>113</v>
      </c>
    </row>
    <row r="173" spans="15:20" x14ac:dyDescent="0.25">
      <c r="O173">
        <v>37</v>
      </c>
      <c r="P173" t="s">
        <v>121</v>
      </c>
      <c r="R173">
        <v>37</v>
      </c>
      <c r="S173" t="str">
        <f t="shared" si="0"/>
        <v>37</v>
      </c>
      <c r="T173" t="s">
        <v>113</v>
      </c>
    </row>
    <row r="174" spans="15:20" x14ac:dyDescent="0.25">
      <c r="O174">
        <v>38</v>
      </c>
      <c r="P174" t="s">
        <v>121</v>
      </c>
      <c r="R174">
        <v>38</v>
      </c>
      <c r="S174" t="str">
        <f t="shared" si="0"/>
        <v>38</v>
      </c>
      <c r="T174" t="s">
        <v>113</v>
      </c>
    </row>
    <row r="175" spans="15:20" x14ac:dyDescent="0.25">
      <c r="O175">
        <v>39</v>
      </c>
      <c r="P175" t="s">
        <v>121</v>
      </c>
      <c r="R175">
        <v>39</v>
      </c>
      <c r="S175" t="str">
        <f t="shared" si="0"/>
        <v>39</v>
      </c>
      <c r="T175" t="s">
        <v>113</v>
      </c>
    </row>
    <row r="176" spans="15:20" x14ac:dyDescent="0.25">
      <c r="O176">
        <v>40</v>
      </c>
      <c r="P176" t="s">
        <v>121</v>
      </c>
      <c r="R176">
        <v>40</v>
      </c>
      <c r="S176" t="str">
        <f t="shared" si="0"/>
        <v>40</v>
      </c>
      <c r="T176" t="s">
        <v>113</v>
      </c>
    </row>
    <row r="177" spans="15:20" x14ac:dyDescent="0.25">
      <c r="O177">
        <v>41</v>
      </c>
      <c r="P177" t="s">
        <v>121</v>
      </c>
      <c r="R177">
        <v>41</v>
      </c>
      <c r="S177" t="str">
        <f t="shared" si="0"/>
        <v>41</v>
      </c>
      <c r="T177" t="s">
        <v>113</v>
      </c>
    </row>
    <row r="178" spans="15:20" x14ac:dyDescent="0.25">
      <c r="O178">
        <v>42</v>
      </c>
      <c r="P178" t="s">
        <v>121</v>
      </c>
      <c r="R178">
        <v>42</v>
      </c>
      <c r="S178" t="str">
        <f t="shared" si="0"/>
        <v>42</v>
      </c>
      <c r="T178" t="s">
        <v>114</v>
      </c>
    </row>
    <row r="179" spans="15:20" x14ac:dyDescent="0.25">
      <c r="O179">
        <v>43</v>
      </c>
      <c r="P179" t="s">
        <v>121</v>
      </c>
      <c r="R179">
        <v>43</v>
      </c>
      <c r="S179" t="str">
        <f t="shared" si="0"/>
        <v>43</v>
      </c>
      <c r="T179" t="s">
        <v>114</v>
      </c>
    </row>
    <row r="180" spans="15:20" x14ac:dyDescent="0.25">
      <c r="O180">
        <v>44</v>
      </c>
      <c r="P180" t="s">
        <v>121</v>
      </c>
      <c r="R180">
        <v>44</v>
      </c>
      <c r="S180" t="str">
        <f t="shared" si="0"/>
        <v>44</v>
      </c>
      <c r="T180" t="s">
        <v>114</v>
      </c>
    </row>
    <row r="181" spans="15:20" x14ac:dyDescent="0.25">
      <c r="O181">
        <v>45</v>
      </c>
      <c r="P181" t="s">
        <v>121</v>
      </c>
      <c r="R181">
        <v>45</v>
      </c>
      <c r="S181" t="str">
        <f t="shared" si="0"/>
        <v>45</v>
      </c>
      <c r="T181" t="s">
        <v>114</v>
      </c>
    </row>
    <row r="182" spans="15:20" x14ac:dyDescent="0.25">
      <c r="O182">
        <v>46</v>
      </c>
      <c r="P182" t="s">
        <v>121</v>
      </c>
      <c r="R182">
        <v>46</v>
      </c>
      <c r="S182" t="str">
        <f t="shared" si="0"/>
        <v>46</v>
      </c>
      <c r="T182" t="s">
        <v>114</v>
      </c>
    </row>
    <row r="183" spans="15:20" x14ac:dyDescent="0.25">
      <c r="O183">
        <v>47</v>
      </c>
      <c r="P183" t="s">
        <v>121</v>
      </c>
      <c r="R183">
        <v>47</v>
      </c>
      <c r="S183" t="str">
        <f t="shared" si="0"/>
        <v>47</v>
      </c>
      <c r="T183" t="s">
        <v>114</v>
      </c>
    </row>
    <row r="184" spans="15:20" x14ac:dyDescent="0.25">
      <c r="O184">
        <v>48</v>
      </c>
      <c r="P184" t="s">
        <v>121</v>
      </c>
      <c r="R184">
        <v>48</v>
      </c>
      <c r="S184" t="str">
        <f t="shared" si="0"/>
        <v>48</v>
      </c>
      <c r="T184" t="s">
        <v>114</v>
      </c>
    </row>
    <row r="185" spans="15:20" x14ac:dyDescent="0.25">
      <c r="O185">
        <v>49</v>
      </c>
      <c r="P185" t="s">
        <v>121</v>
      </c>
      <c r="R185">
        <v>49</v>
      </c>
      <c r="S185" t="str">
        <f t="shared" si="0"/>
        <v>49</v>
      </c>
      <c r="T185" t="s">
        <v>114</v>
      </c>
    </row>
    <row r="186" spans="15:20" x14ac:dyDescent="0.25">
      <c r="O186">
        <v>50</v>
      </c>
      <c r="P186" t="s">
        <v>121</v>
      </c>
      <c r="R186">
        <v>50</v>
      </c>
      <c r="S186" t="str">
        <f t="shared" si="0"/>
        <v>50</v>
      </c>
      <c r="T186" t="s">
        <v>114</v>
      </c>
    </row>
    <row r="187" spans="15:20" x14ac:dyDescent="0.25">
      <c r="O187">
        <v>51</v>
      </c>
      <c r="P187" t="s">
        <v>121</v>
      </c>
      <c r="R187">
        <v>51</v>
      </c>
      <c r="S187" t="str">
        <f t="shared" ref="S187:S196" si="1">TEXT(R187,0)</f>
        <v>51</v>
      </c>
      <c r="T187" t="s">
        <v>114</v>
      </c>
    </row>
    <row r="188" spans="15:20" x14ac:dyDescent="0.25">
      <c r="O188">
        <v>52</v>
      </c>
      <c r="P188" t="s">
        <v>121</v>
      </c>
      <c r="R188">
        <v>52</v>
      </c>
      <c r="S188" t="str">
        <f t="shared" si="1"/>
        <v>52</v>
      </c>
      <c r="T188" t="s">
        <v>114</v>
      </c>
    </row>
    <row r="189" spans="15:20" x14ac:dyDescent="0.25">
      <c r="O189">
        <v>53</v>
      </c>
      <c r="P189" t="s">
        <v>121</v>
      </c>
      <c r="R189">
        <v>53</v>
      </c>
      <c r="S189" t="str">
        <f t="shared" si="1"/>
        <v>53</v>
      </c>
      <c r="T189" t="s">
        <v>139</v>
      </c>
    </row>
    <row r="190" spans="15:20" x14ac:dyDescent="0.25">
      <c r="O190">
        <v>54</v>
      </c>
      <c r="P190" t="s">
        <v>121</v>
      </c>
      <c r="R190">
        <v>54</v>
      </c>
      <c r="S190" t="str">
        <f t="shared" si="1"/>
        <v>54</v>
      </c>
      <c r="T190" t="s">
        <v>139</v>
      </c>
    </row>
    <row r="191" spans="15:20" x14ac:dyDescent="0.25">
      <c r="O191">
        <v>55</v>
      </c>
      <c r="P191" t="s">
        <v>121</v>
      </c>
      <c r="R191">
        <v>55</v>
      </c>
      <c r="S191" t="str">
        <f t="shared" si="1"/>
        <v>55</v>
      </c>
      <c r="T191" t="s">
        <v>139</v>
      </c>
    </row>
    <row r="192" spans="15:20" x14ac:dyDescent="0.25">
      <c r="O192">
        <v>56</v>
      </c>
      <c r="P192" t="s">
        <v>121</v>
      </c>
      <c r="R192">
        <v>56</v>
      </c>
      <c r="S192" t="str">
        <f t="shared" si="1"/>
        <v>56</v>
      </c>
      <c r="T192" t="s">
        <v>139</v>
      </c>
    </row>
    <row r="193" spans="15:20" x14ac:dyDescent="0.25">
      <c r="O193">
        <v>57</v>
      </c>
      <c r="P193" t="s">
        <v>121</v>
      </c>
      <c r="R193">
        <v>57</v>
      </c>
      <c r="S193" t="str">
        <f t="shared" si="1"/>
        <v>57</v>
      </c>
      <c r="T193" t="s">
        <v>139</v>
      </c>
    </row>
    <row r="194" spans="15:20" x14ac:dyDescent="0.25">
      <c r="O194">
        <v>58</v>
      </c>
      <c r="P194" t="s">
        <v>121</v>
      </c>
      <c r="R194">
        <v>58</v>
      </c>
      <c r="S194" t="str">
        <f t="shared" si="1"/>
        <v>58</v>
      </c>
      <c r="T194" t="s">
        <v>139</v>
      </c>
    </row>
    <row r="195" spans="15:20" x14ac:dyDescent="0.25">
      <c r="O195">
        <v>59</v>
      </c>
      <c r="P195" t="s">
        <v>121</v>
      </c>
      <c r="R195">
        <v>59</v>
      </c>
      <c r="S195" t="str">
        <f t="shared" si="1"/>
        <v>59</v>
      </c>
      <c r="T195" t="s">
        <v>139</v>
      </c>
    </row>
    <row r="196" spans="15:20" x14ac:dyDescent="0.25">
      <c r="O196">
        <v>60</v>
      </c>
      <c r="P196" t="s">
        <v>122</v>
      </c>
      <c r="R196">
        <v>60</v>
      </c>
      <c r="S196" t="str">
        <f t="shared" si="1"/>
        <v>60</v>
      </c>
      <c r="T196" t="s">
        <v>139</v>
      </c>
    </row>
    <row r="197" spans="15:20" x14ac:dyDescent="0.25">
      <c r="O197">
        <v>61</v>
      </c>
      <c r="P197" t="s">
        <v>122</v>
      </c>
      <c r="R197">
        <v>61</v>
      </c>
      <c r="S197" t="str">
        <f t="shared" ref="S197:S209" si="2">TEXT(R197,0)</f>
        <v>61</v>
      </c>
      <c r="T197" t="s">
        <v>139</v>
      </c>
    </row>
    <row r="198" spans="15:20" x14ac:dyDescent="0.25">
      <c r="O198">
        <v>62</v>
      </c>
      <c r="P198" t="s">
        <v>122</v>
      </c>
      <c r="R198">
        <v>62</v>
      </c>
      <c r="S198" t="str">
        <f t="shared" si="2"/>
        <v>62</v>
      </c>
      <c r="T198" t="s">
        <v>139</v>
      </c>
    </row>
    <row r="199" spans="15:20" x14ac:dyDescent="0.25">
      <c r="O199">
        <v>63</v>
      </c>
      <c r="P199" t="s">
        <v>122</v>
      </c>
      <c r="R199">
        <v>63</v>
      </c>
      <c r="S199" t="str">
        <f t="shared" si="2"/>
        <v>63</v>
      </c>
      <c r="T199" t="s">
        <v>139</v>
      </c>
    </row>
    <row r="200" spans="15:20" x14ac:dyDescent="0.25">
      <c r="O200">
        <v>64</v>
      </c>
      <c r="P200" t="s">
        <v>122</v>
      </c>
      <c r="R200">
        <v>64</v>
      </c>
      <c r="S200" t="str">
        <f t="shared" si="2"/>
        <v>64</v>
      </c>
      <c r="T200" t="s">
        <v>139</v>
      </c>
    </row>
    <row r="201" spans="15:20" x14ac:dyDescent="0.25">
      <c r="O201">
        <v>65</v>
      </c>
      <c r="P201" t="s">
        <v>122</v>
      </c>
      <c r="R201">
        <v>65</v>
      </c>
      <c r="S201" t="str">
        <f t="shared" si="2"/>
        <v>65</v>
      </c>
      <c r="T201" t="s">
        <v>139</v>
      </c>
    </row>
    <row r="202" spans="15:20" x14ac:dyDescent="0.25">
      <c r="O202">
        <v>66</v>
      </c>
      <c r="P202" t="s">
        <v>122</v>
      </c>
      <c r="R202">
        <v>66</v>
      </c>
      <c r="S202" t="str">
        <f t="shared" si="2"/>
        <v>66</v>
      </c>
      <c r="T202" t="s">
        <v>139</v>
      </c>
    </row>
    <row r="203" spans="15:20" x14ac:dyDescent="0.25">
      <c r="O203">
        <v>67</v>
      </c>
      <c r="P203" t="s">
        <v>122</v>
      </c>
      <c r="R203">
        <v>67</v>
      </c>
      <c r="S203" t="str">
        <f t="shared" si="2"/>
        <v>67</v>
      </c>
      <c r="T203" t="s">
        <v>139</v>
      </c>
    </row>
    <row r="204" spans="15:20" x14ac:dyDescent="0.25">
      <c r="O204">
        <v>68</v>
      </c>
      <c r="P204" t="s">
        <v>122</v>
      </c>
      <c r="R204">
        <v>68</v>
      </c>
      <c r="S204" t="str">
        <f t="shared" si="2"/>
        <v>68</v>
      </c>
      <c r="T204" t="s">
        <v>139</v>
      </c>
    </row>
    <row r="205" spans="15:20" x14ac:dyDescent="0.25">
      <c r="O205">
        <v>69</v>
      </c>
      <c r="P205" t="s">
        <v>122</v>
      </c>
      <c r="R205">
        <v>69</v>
      </c>
      <c r="S205" t="str">
        <f t="shared" si="2"/>
        <v>69</v>
      </c>
      <c r="T205" t="s">
        <v>139</v>
      </c>
    </row>
    <row r="206" spans="15:20" x14ac:dyDescent="0.25">
      <c r="O206">
        <v>70</v>
      </c>
      <c r="P206" t="s">
        <v>122</v>
      </c>
      <c r="R206">
        <v>70</v>
      </c>
      <c r="S206" t="str">
        <f t="shared" si="2"/>
        <v>70</v>
      </c>
      <c r="T206" t="s">
        <v>139</v>
      </c>
    </row>
    <row r="207" spans="15:20" x14ac:dyDescent="0.25">
      <c r="O207">
        <v>71</v>
      </c>
      <c r="P207" t="s">
        <v>122</v>
      </c>
      <c r="R207">
        <v>71</v>
      </c>
      <c r="S207" t="str">
        <f t="shared" si="2"/>
        <v>71</v>
      </c>
      <c r="T207" t="s">
        <v>139</v>
      </c>
    </row>
    <row r="208" spans="15:20" x14ac:dyDescent="0.25">
      <c r="O208">
        <v>72</v>
      </c>
      <c r="P208" t="s">
        <v>122</v>
      </c>
      <c r="R208">
        <v>72</v>
      </c>
      <c r="S208" t="str">
        <f t="shared" si="2"/>
        <v>72</v>
      </c>
      <c r="T208" t="s">
        <v>139</v>
      </c>
    </row>
    <row r="209" spans="15:20" x14ac:dyDescent="0.25">
      <c r="O209">
        <v>73</v>
      </c>
      <c r="P209" t="s">
        <v>122</v>
      </c>
      <c r="R209">
        <v>73</v>
      </c>
      <c r="S209" t="str">
        <f t="shared" si="2"/>
        <v>73</v>
      </c>
      <c r="T209" t="s">
        <v>139</v>
      </c>
    </row>
    <row r="210" spans="15:20" x14ac:dyDescent="0.25">
      <c r="O210">
        <v>74</v>
      </c>
      <c r="P210" t="s">
        <v>122</v>
      </c>
      <c r="R210">
        <v>74</v>
      </c>
      <c r="S210" t="str">
        <f t="shared" ref="S210:S260" si="3">TEXT(R210,0)</f>
        <v>74</v>
      </c>
      <c r="T210" t="s">
        <v>139</v>
      </c>
    </row>
    <row r="211" spans="15:20" x14ac:dyDescent="0.25">
      <c r="O211">
        <v>75</v>
      </c>
      <c r="P211" t="s">
        <v>122</v>
      </c>
      <c r="R211">
        <v>75</v>
      </c>
      <c r="S211" t="str">
        <f t="shared" si="3"/>
        <v>75</v>
      </c>
      <c r="T211" t="s">
        <v>139</v>
      </c>
    </row>
    <row r="212" spans="15:20" x14ac:dyDescent="0.25">
      <c r="O212">
        <v>76</v>
      </c>
      <c r="P212" t="s">
        <v>122</v>
      </c>
      <c r="R212">
        <v>76</v>
      </c>
      <c r="S212" t="str">
        <f t="shared" si="3"/>
        <v>76</v>
      </c>
      <c r="T212" t="s">
        <v>139</v>
      </c>
    </row>
    <row r="213" spans="15:20" x14ac:dyDescent="0.25">
      <c r="O213">
        <v>77</v>
      </c>
      <c r="P213" t="s">
        <v>122</v>
      </c>
      <c r="R213">
        <v>77</v>
      </c>
      <c r="S213" t="str">
        <f t="shared" si="3"/>
        <v>77</v>
      </c>
      <c r="T213" t="s">
        <v>139</v>
      </c>
    </row>
    <row r="214" spans="15:20" x14ac:dyDescent="0.25">
      <c r="O214">
        <v>78</v>
      </c>
      <c r="P214" t="s">
        <v>122</v>
      </c>
      <c r="R214">
        <v>78</v>
      </c>
      <c r="S214" t="str">
        <f t="shared" si="3"/>
        <v>78</v>
      </c>
      <c r="T214" t="s">
        <v>139</v>
      </c>
    </row>
    <row r="215" spans="15:20" x14ac:dyDescent="0.25">
      <c r="O215">
        <v>79</v>
      </c>
      <c r="P215" t="s">
        <v>122</v>
      </c>
      <c r="R215">
        <v>79</v>
      </c>
      <c r="S215" t="str">
        <f t="shared" si="3"/>
        <v>79</v>
      </c>
      <c r="T215" t="s">
        <v>139</v>
      </c>
    </row>
    <row r="216" spans="15:20" x14ac:dyDescent="0.25">
      <c r="O216">
        <v>80</v>
      </c>
      <c r="P216" t="s">
        <v>122</v>
      </c>
      <c r="R216">
        <v>80</v>
      </c>
      <c r="S216" t="str">
        <f t="shared" si="3"/>
        <v>80</v>
      </c>
      <c r="T216" t="s">
        <v>139</v>
      </c>
    </row>
    <row r="217" spans="15:20" x14ac:dyDescent="0.25">
      <c r="O217">
        <v>81</v>
      </c>
      <c r="P217" t="s">
        <v>122</v>
      </c>
      <c r="R217">
        <v>81</v>
      </c>
      <c r="S217" t="str">
        <f t="shared" si="3"/>
        <v>81</v>
      </c>
      <c r="T217" t="s">
        <v>139</v>
      </c>
    </row>
    <row r="218" spans="15:20" x14ac:dyDescent="0.25">
      <c r="O218">
        <v>82</v>
      </c>
      <c r="P218" t="s">
        <v>122</v>
      </c>
      <c r="R218">
        <v>82</v>
      </c>
      <c r="S218" t="str">
        <f t="shared" si="3"/>
        <v>82</v>
      </c>
      <c r="T218" t="s">
        <v>139</v>
      </c>
    </row>
    <row r="219" spans="15:20" x14ac:dyDescent="0.25">
      <c r="O219">
        <v>83</v>
      </c>
      <c r="P219" t="s">
        <v>122</v>
      </c>
      <c r="R219">
        <v>83</v>
      </c>
      <c r="S219" t="str">
        <f t="shared" si="3"/>
        <v>83</v>
      </c>
      <c r="T219" t="s">
        <v>139</v>
      </c>
    </row>
    <row r="220" spans="15:20" x14ac:dyDescent="0.25">
      <c r="O220">
        <v>84</v>
      </c>
      <c r="P220" t="s">
        <v>122</v>
      </c>
      <c r="R220">
        <v>84</v>
      </c>
      <c r="S220" t="str">
        <f t="shared" si="3"/>
        <v>84</v>
      </c>
      <c r="T220" t="s">
        <v>139</v>
      </c>
    </row>
    <row r="221" spans="15:20" x14ac:dyDescent="0.25">
      <c r="O221">
        <v>85</v>
      </c>
      <c r="P221" t="s">
        <v>122</v>
      </c>
      <c r="R221">
        <v>85</v>
      </c>
      <c r="S221" t="str">
        <f t="shared" si="3"/>
        <v>85</v>
      </c>
      <c r="T221" t="s">
        <v>139</v>
      </c>
    </row>
    <row r="222" spans="15:20" x14ac:dyDescent="0.25">
      <c r="O222">
        <v>86</v>
      </c>
      <c r="P222" t="s">
        <v>122</v>
      </c>
      <c r="R222">
        <v>86</v>
      </c>
      <c r="S222" t="str">
        <f t="shared" si="3"/>
        <v>86</v>
      </c>
      <c r="T222" t="s">
        <v>139</v>
      </c>
    </row>
    <row r="223" spans="15:20" x14ac:dyDescent="0.25">
      <c r="O223">
        <v>87</v>
      </c>
      <c r="P223" t="s">
        <v>122</v>
      </c>
      <c r="R223">
        <v>87</v>
      </c>
      <c r="S223" t="str">
        <f t="shared" si="3"/>
        <v>87</v>
      </c>
      <c r="T223" t="s">
        <v>139</v>
      </c>
    </row>
    <row r="224" spans="15:20" x14ac:dyDescent="0.25">
      <c r="O224">
        <v>88</v>
      </c>
      <c r="P224" t="s">
        <v>122</v>
      </c>
      <c r="R224">
        <v>88</v>
      </c>
      <c r="S224" t="str">
        <f t="shared" si="3"/>
        <v>88</v>
      </c>
      <c r="T224" t="s">
        <v>139</v>
      </c>
    </row>
    <row r="225" spans="15:20" x14ac:dyDescent="0.25">
      <c r="O225">
        <v>89</v>
      </c>
      <c r="P225" t="s">
        <v>122</v>
      </c>
      <c r="R225">
        <v>89</v>
      </c>
      <c r="S225" t="str">
        <f t="shared" si="3"/>
        <v>89</v>
      </c>
      <c r="T225" t="s">
        <v>139</v>
      </c>
    </row>
    <row r="226" spans="15:20" x14ac:dyDescent="0.25">
      <c r="O226">
        <v>90</v>
      </c>
      <c r="P226" t="s">
        <v>122</v>
      </c>
      <c r="R226">
        <v>90</v>
      </c>
      <c r="S226" t="str">
        <f t="shared" si="3"/>
        <v>90</v>
      </c>
      <c r="T226" t="s">
        <v>139</v>
      </c>
    </row>
    <row r="227" spans="15:20" x14ac:dyDescent="0.25">
      <c r="O227">
        <v>91</v>
      </c>
      <c r="P227" t="s">
        <v>122</v>
      </c>
      <c r="R227">
        <v>91</v>
      </c>
      <c r="S227" t="str">
        <f t="shared" si="3"/>
        <v>91</v>
      </c>
      <c r="T227" t="s">
        <v>139</v>
      </c>
    </row>
    <row r="228" spans="15:20" x14ac:dyDescent="0.25">
      <c r="O228">
        <v>92</v>
      </c>
      <c r="P228" t="s">
        <v>122</v>
      </c>
      <c r="R228">
        <v>92</v>
      </c>
      <c r="S228" t="str">
        <f t="shared" si="3"/>
        <v>92</v>
      </c>
      <c r="T228" t="s">
        <v>139</v>
      </c>
    </row>
    <row r="229" spans="15:20" x14ac:dyDescent="0.25">
      <c r="O229">
        <v>93</v>
      </c>
      <c r="P229" t="s">
        <v>122</v>
      </c>
      <c r="R229">
        <v>93</v>
      </c>
      <c r="S229" t="str">
        <f t="shared" si="3"/>
        <v>93</v>
      </c>
      <c r="T229" t="s">
        <v>139</v>
      </c>
    </row>
    <row r="230" spans="15:20" x14ac:dyDescent="0.25">
      <c r="O230">
        <v>94</v>
      </c>
      <c r="P230" t="s">
        <v>122</v>
      </c>
      <c r="R230">
        <v>94</v>
      </c>
      <c r="S230" t="str">
        <f t="shared" si="3"/>
        <v>94</v>
      </c>
      <c r="T230" t="s">
        <v>139</v>
      </c>
    </row>
    <row r="231" spans="15:20" x14ac:dyDescent="0.25">
      <c r="O231">
        <v>95</v>
      </c>
      <c r="P231" t="s">
        <v>122</v>
      </c>
      <c r="R231">
        <v>95</v>
      </c>
      <c r="S231" t="str">
        <f t="shared" si="3"/>
        <v>95</v>
      </c>
      <c r="T231" t="s">
        <v>139</v>
      </c>
    </row>
    <row r="232" spans="15:20" x14ac:dyDescent="0.25">
      <c r="O232">
        <v>96</v>
      </c>
      <c r="P232" t="s">
        <v>122</v>
      </c>
      <c r="R232">
        <v>96</v>
      </c>
      <c r="S232" t="str">
        <f t="shared" si="3"/>
        <v>96</v>
      </c>
      <c r="T232" t="s">
        <v>139</v>
      </c>
    </row>
    <row r="233" spans="15:20" x14ac:dyDescent="0.25">
      <c r="O233">
        <v>97</v>
      </c>
      <c r="P233" t="s">
        <v>122</v>
      </c>
      <c r="R233">
        <v>97</v>
      </c>
      <c r="S233" t="str">
        <f t="shared" si="3"/>
        <v>97</v>
      </c>
      <c r="T233" t="s">
        <v>139</v>
      </c>
    </row>
    <row r="234" spans="15:20" x14ac:dyDescent="0.25">
      <c r="O234">
        <v>98</v>
      </c>
      <c r="P234" t="s">
        <v>122</v>
      </c>
      <c r="R234">
        <v>98</v>
      </c>
      <c r="S234" t="str">
        <f t="shared" si="3"/>
        <v>98</v>
      </c>
      <c r="T234" t="s">
        <v>139</v>
      </c>
    </row>
    <row r="235" spans="15:20" x14ac:dyDescent="0.25">
      <c r="O235">
        <v>99</v>
      </c>
      <c r="P235" t="s">
        <v>122</v>
      </c>
      <c r="R235">
        <v>99</v>
      </c>
      <c r="S235" t="str">
        <f t="shared" si="3"/>
        <v>99</v>
      </c>
      <c r="T235" t="s">
        <v>139</v>
      </c>
    </row>
    <row r="236" spans="15:20" x14ac:dyDescent="0.25">
      <c r="O236">
        <v>100</v>
      </c>
      <c r="P236" t="s">
        <v>122</v>
      </c>
      <c r="R236">
        <v>100</v>
      </c>
      <c r="S236" t="str">
        <f t="shared" si="3"/>
        <v>100</v>
      </c>
      <c r="T236" t="s">
        <v>139</v>
      </c>
    </row>
    <row r="237" spans="15:20" x14ac:dyDescent="0.25">
      <c r="O237">
        <v>101</v>
      </c>
      <c r="P237" t="s">
        <v>122</v>
      </c>
      <c r="R237">
        <v>101</v>
      </c>
      <c r="S237" t="str">
        <f t="shared" si="3"/>
        <v>101</v>
      </c>
      <c r="T237" t="s">
        <v>139</v>
      </c>
    </row>
    <row r="238" spans="15:20" x14ac:dyDescent="0.25">
      <c r="O238">
        <v>102</v>
      </c>
      <c r="P238" t="s">
        <v>122</v>
      </c>
      <c r="R238">
        <v>102</v>
      </c>
      <c r="S238" t="str">
        <f t="shared" si="3"/>
        <v>102</v>
      </c>
      <c r="T238" t="s">
        <v>139</v>
      </c>
    </row>
    <row r="239" spans="15:20" x14ac:dyDescent="0.25">
      <c r="O239">
        <v>103</v>
      </c>
      <c r="P239" t="s">
        <v>122</v>
      </c>
      <c r="R239">
        <v>103</v>
      </c>
      <c r="S239" t="str">
        <f t="shared" si="3"/>
        <v>103</v>
      </c>
      <c r="T239" t="s">
        <v>139</v>
      </c>
    </row>
    <row r="240" spans="15:20" x14ac:dyDescent="0.25">
      <c r="O240">
        <v>104</v>
      </c>
      <c r="P240" t="s">
        <v>122</v>
      </c>
      <c r="R240">
        <v>104</v>
      </c>
      <c r="S240" t="str">
        <f t="shared" si="3"/>
        <v>104</v>
      </c>
      <c r="T240" t="s">
        <v>139</v>
      </c>
    </row>
    <row r="241" spans="15:20" x14ac:dyDescent="0.25">
      <c r="O241">
        <v>105</v>
      </c>
      <c r="P241" t="s">
        <v>122</v>
      </c>
      <c r="R241">
        <v>105</v>
      </c>
      <c r="S241" t="str">
        <f t="shared" si="3"/>
        <v>105</v>
      </c>
      <c r="T241" t="s">
        <v>139</v>
      </c>
    </row>
    <row r="242" spans="15:20" x14ac:dyDescent="0.25">
      <c r="O242">
        <v>106</v>
      </c>
      <c r="P242" t="s">
        <v>122</v>
      </c>
      <c r="R242">
        <v>106</v>
      </c>
      <c r="S242" t="str">
        <f t="shared" si="3"/>
        <v>106</v>
      </c>
      <c r="T242" t="s">
        <v>139</v>
      </c>
    </row>
    <row r="243" spans="15:20" x14ac:dyDescent="0.25">
      <c r="O243">
        <v>107</v>
      </c>
      <c r="P243" t="s">
        <v>122</v>
      </c>
      <c r="R243">
        <v>107</v>
      </c>
      <c r="S243" t="str">
        <f t="shared" si="3"/>
        <v>107</v>
      </c>
      <c r="T243" t="s">
        <v>139</v>
      </c>
    </row>
    <row r="244" spans="15:20" x14ac:dyDescent="0.25">
      <c r="O244">
        <v>108</v>
      </c>
      <c r="P244" t="s">
        <v>122</v>
      </c>
      <c r="R244">
        <v>108</v>
      </c>
      <c r="S244" t="str">
        <f t="shared" si="3"/>
        <v>108</v>
      </c>
      <c r="T244" t="s">
        <v>139</v>
      </c>
    </row>
    <row r="245" spans="15:20" x14ac:dyDescent="0.25">
      <c r="O245">
        <v>109</v>
      </c>
      <c r="P245" t="s">
        <v>122</v>
      </c>
      <c r="R245">
        <v>109</v>
      </c>
      <c r="S245" t="str">
        <f t="shared" si="3"/>
        <v>109</v>
      </c>
      <c r="T245" t="s">
        <v>139</v>
      </c>
    </row>
    <row r="246" spans="15:20" x14ac:dyDescent="0.25">
      <c r="O246">
        <v>110</v>
      </c>
      <c r="P246" t="s">
        <v>122</v>
      </c>
      <c r="R246">
        <v>110</v>
      </c>
      <c r="S246" t="str">
        <f t="shared" si="3"/>
        <v>110</v>
      </c>
      <c r="T246" t="s">
        <v>139</v>
      </c>
    </row>
    <row r="247" spans="15:20" x14ac:dyDescent="0.25">
      <c r="O247">
        <v>111</v>
      </c>
      <c r="P247" t="s">
        <v>122</v>
      </c>
      <c r="R247">
        <v>111</v>
      </c>
      <c r="S247" t="str">
        <f t="shared" si="3"/>
        <v>111</v>
      </c>
      <c r="T247" t="s">
        <v>139</v>
      </c>
    </row>
    <row r="248" spans="15:20" x14ac:dyDescent="0.25">
      <c r="O248">
        <v>112</v>
      </c>
      <c r="P248" t="s">
        <v>122</v>
      </c>
      <c r="R248">
        <v>112</v>
      </c>
      <c r="S248" t="str">
        <f t="shared" si="3"/>
        <v>112</v>
      </c>
      <c r="T248" t="s">
        <v>139</v>
      </c>
    </row>
    <row r="249" spans="15:20" x14ac:dyDescent="0.25">
      <c r="O249">
        <v>113</v>
      </c>
      <c r="P249" t="s">
        <v>122</v>
      </c>
      <c r="R249">
        <v>113</v>
      </c>
      <c r="S249" t="str">
        <f t="shared" si="3"/>
        <v>113</v>
      </c>
      <c r="T249" t="s">
        <v>139</v>
      </c>
    </row>
    <row r="250" spans="15:20" x14ac:dyDescent="0.25">
      <c r="O250">
        <v>114</v>
      </c>
      <c r="P250" t="s">
        <v>122</v>
      </c>
      <c r="R250">
        <v>114</v>
      </c>
      <c r="S250" t="str">
        <f t="shared" si="3"/>
        <v>114</v>
      </c>
      <c r="T250" t="s">
        <v>139</v>
      </c>
    </row>
    <row r="251" spans="15:20" x14ac:dyDescent="0.25">
      <c r="O251">
        <v>115</v>
      </c>
      <c r="P251" t="s">
        <v>122</v>
      </c>
      <c r="R251">
        <v>115</v>
      </c>
      <c r="S251" t="str">
        <f t="shared" si="3"/>
        <v>115</v>
      </c>
      <c r="T251" t="s">
        <v>139</v>
      </c>
    </row>
    <row r="252" spans="15:20" x14ac:dyDescent="0.25">
      <c r="O252">
        <v>116</v>
      </c>
      <c r="P252" t="s">
        <v>122</v>
      </c>
      <c r="R252">
        <v>116</v>
      </c>
      <c r="S252" t="str">
        <f t="shared" si="3"/>
        <v>116</v>
      </c>
      <c r="T252" t="s">
        <v>139</v>
      </c>
    </row>
    <row r="253" spans="15:20" x14ac:dyDescent="0.25">
      <c r="O253">
        <v>117</v>
      </c>
      <c r="P253" t="s">
        <v>122</v>
      </c>
      <c r="R253">
        <v>117</v>
      </c>
      <c r="S253" t="str">
        <f t="shared" si="3"/>
        <v>117</v>
      </c>
      <c r="T253" t="s">
        <v>139</v>
      </c>
    </row>
    <row r="254" spans="15:20" x14ac:dyDescent="0.25">
      <c r="O254">
        <v>118</v>
      </c>
      <c r="P254" t="s">
        <v>122</v>
      </c>
      <c r="R254">
        <v>118</v>
      </c>
      <c r="S254" t="str">
        <f t="shared" si="3"/>
        <v>118</v>
      </c>
      <c r="T254" t="s">
        <v>139</v>
      </c>
    </row>
    <row r="255" spans="15:20" x14ac:dyDescent="0.25">
      <c r="O255">
        <v>119</v>
      </c>
      <c r="P255" t="s">
        <v>122</v>
      </c>
      <c r="R255">
        <v>119</v>
      </c>
      <c r="S255" t="str">
        <f t="shared" si="3"/>
        <v>119</v>
      </c>
      <c r="T255" t="s">
        <v>139</v>
      </c>
    </row>
    <row r="256" spans="15:20" x14ac:dyDescent="0.25">
      <c r="O256">
        <v>120</v>
      </c>
      <c r="P256" t="s">
        <v>122</v>
      </c>
      <c r="R256">
        <v>120</v>
      </c>
      <c r="S256" t="str">
        <f t="shared" si="3"/>
        <v>120</v>
      </c>
      <c r="T256" t="s">
        <v>139</v>
      </c>
    </row>
    <row r="257" spans="15:20" x14ac:dyDescent="0.25">
      <c r="O257">
        <v>121</v>
      </c>
      <c r="P257" t="s">
        <v>122</v>
      </c>
      <c r="R257">
        <v>121</v>
      </c>
      <c r="S257" t="str">
        <f t="shared" si="3"/>
        <v>121</v>
      </c>
      <c r="T257" t="s">
        <v>139</v>
      </c>
    </row>
    <row r="258" spans="15:20" x14ac:dyDescent="0.25">
      <c r="O258">
        <v>122</v>
      </c>
      <c r="P258" t="s">
        <v>122</v>
      </c>
      <c r="R258">
        <v>122</v>
      </c>
      <c r="S258" t="str">
        <f t="shared" si="3"/>
        <v>122</v>
      </c>
      <c r="T258" t="s">
        <v>139</v>
      </c>
    </row>
    <row r="259" spans="15:20" x14ac:dyDescent="0.25">
      <c r="O259">
        <v>123</v>
      </c>
      <c r="P259" t="s">
        <v>122</v>
      </c>
      <c r="R259">
        <v>123</v>
      </c>
      <c r="S259" t="str">
        <f t="shared" si="3"/>
        <v>123</v>
      </c>
      <c r="T259" t="s">
        <v>139</v>
      </c>
    </row>
    <row r="260" spans="15:20" x14ac:dyDescent="0.25">
      <c r="O260">
        <v>124</v>
      </c>
      <c r="P260" t="s">
        <v>122</v>
      </c>
      <c r="R260">
        <v>124</v>
      </c>
      <c r="S260" t="str">
        <f t="shared" si="3"/>
        <v>124</v>
      </c>
      <c r="T260" t="s">
        <v>139</v>
      </c>
    </row>
    <row r="261" spans="15:20" x14ac:dyDescent="0.25">
      <c r="O261">
        <v>125</v>
      </c>
      <c r="P261" t="s">
        <v>122</v>
      </c>
      <c r="R261">
        <v>125</v>
      </c>
      <c r="S261" t="str">
        <f t="shared" ref="S261:S308" si="4">TEXT(R261,0)</f>
        <v>125</v>
      </c>
      <c r="T261" t="s">
        <v>139</v>
      </c>
    </row>
    <row r="262" spans="15:20" x14ac:dyDescent="0.25">
      <c r="O262">
        <v>126</v>
      </c>
      <c r="P262" t="s">
        <v>122</v>
      </c>
      <c r="R262">
        <v>126</v>
      </c>
      <c r="S262" t="str">
        <f t="shared" si="4"/>
        <v>126</v>
      </c>
      <c r="T262" t="s">
        <v>139</v>
      </c>
    </row>
    <row r="263" spans="15:20" x14ac:dyDescent="0.25">
      <c r="O263">
        <v>127</v>
      </c>
      <c r="P263" t="s">
        <v>122</v>
      </c>
      <c r="R263">
        <v>127</v>
      </c>
      <c r="S263" t="str">
        <f t="shared" si="4"/>
        <v>127</v>
      </c>
      <c r="T263" t="s">
        <v>139</v>
      </c>
    </row>
    <row r="264" spans="15:20" x14ac:dyDescent="0.25">
      <c r="O264">
        <v>128</v>
      </c>
      <c r="P264" t="s">
        <v>122</v>
      </c>
      <c r="R264">
        <v>128</v>
      </c>
      <c r="S264" t="str">
        <f t="shared" si="4"/>
        <v>128</v>
      </c>
      <c r="T264" t="s">
        <v>139</v>
      </c>
    </row>
    <row r="265" spans="15:20" x14ac:dyDescent="0.25">
      <c r="O265">
        <v>129</v>
      </c>
      <c r="P265" t="s">
        <v>122</v>
      </c>
      <c r="R265">
        <v>129</v>
      </c>
      <c r="S265" t="str">
        <f t="shared" si="4"/>
        <v>129</v>
      </c>
      <c r="T265" t="s">
        <v>139</v>
      </c>
    </row>
    <row r="266" spans="15:20" x14ac:dyDescent="0.25">
      <c r="O266">
        <v>130</v>
      </c>
      <c r="P266" t="s">
        <v>122</v>
      </c>
      <c r="R266">
        <v>130</v>
      </c>
      <c r="S266" t="str">
        <f t="shared" si="4"/>
        <v>130</v>
      </c>
      <c r="T266" t="s">
        <v>139</v>
      </c>
    </row>
    <row r="267" spans="15:20" x14ac:dyDescent="0.25">
      <c r="O267">
        <v>131</v>
      </c>
      <c r="P267" t="s">
        <v>122</v>
      </c>
      <c r="R267">
        <v>131</v>
      </c>
      <c r="S267" t="str">
        <f t="shared" si="4"/>
        <v>131</v>
      </c>
      <c r="T267" t="s">
        <v>139</v>
      </c>
    </row>
    <row r="268" spans="15:20" x14ac:dyDescent="0.25">
      <c r="O268">
        <v>132</v>
      </c>
      <c r="P268" t="s">
        <v>122</v>
      </c>
      <c r="R268">
        <v>132</v>
      </c>
      <c r="S268" t="str">
        <f t="shared" si="4"/>
        <v>132</v>
      </c>
      <c r="T268" t="s">
        <v>139</v>
      </c>
    </row>
    <row r="269" spans="15:20" x14ac:dyDescent="0.25">
      <c r="O269">
        <v>133</v>
      </c>
      <c r="P269" t="s">
        <v>122</v>
      </c>
      <c r="R269">
        <v>133</v>
      </c>
      <c r="S269" t="str">
        <f t="shared" si="4"/>
        <v>133</v>
      </c>
      <c r="T269" t="s">
        <v>139</v>
      </c>
    </row>
    <row r="270" spans="15:20" x14ac:dyDescent="0.25">
      <c r="O270">
        <v>134</v>
      </c>
      <c r="P270" t="s">
        <v>122</v>
      </c>
      <c r="R270">
        <v>134</v>
      </c>
      <c r="S270" t="str">
        <f t="shared" si="4"/>
        <v>134</v>
      </c>
      <c r="T270" t="s">
        <v>139</v>
      </c>
    </row>
    <row r="271" spans="15:20" x14ac:dyDescent="0.25">
      <c r="O271">
        <v>135</v>
      </c>
      <c r="P271" t="s">
        <v>122</v>
      </c>
      <c r="R271">
        <v>135</v>
      </c>
      <c r="S271" t="str">
        <f t="shared" si="4"/>
        <v>135</v>
      </c>
      <c r="T271" t="s">
        <v>139</v>
      </c>
    </row>
    <row r="272" spans="15:20" x14ac:dyDescent="0.25">
      <c r="O272">
        <v>136</v>
      </c>
      <c r="P272" t="s">
        <v>122</v>
      </c>
      <c r="R272">
        <v>136</v>
      </c>
      <c r="S272" t="str">
        <f t="shared" si="4"/>
        <v>136</v>
      </c>
      <c r="T272" t="s">
        <v>139</v>
      </c>
    </row>
    <row r="273" spans="15:20" x14ac:dyDescent="0.25">
      <c r="O273">
        <v>137</v>
      </c>
      <c r="P273" t="s">
        <v>122</v>
      </c>
      <c r="R273">
        <v>137</v>
      </c>
      <c r="S273" t="str">
        <f t="shared" si="4"/>
        <v>137</v>
      </c>
      <c r="T273" t="s">
        <v>139</v>
      </c>
    </row>
    <row r="274" spans="15:20" x14ac:dyDescent="0.25">
      <c r="O274">
        <v>138</v>
      </c>
      <c r="P274" t="s">
        <v>122</v>
      </c>
      <c r="R274">
        <v>138</v>
      </c>
      <c r="S274" t="str">
        <f t="shared" si="4"/>
        <v>138</v>
      </c>
      <c r="T274" t="s">
        <v>139</v>
      </c>
    </row>
    <row r="275" spans="15:20" x14ac:dyDescent="0.25">
      <c r="O275">
        <v>139</v>
      </c>
      <c r="P275" t="s">
        <v>122</v>
      </c>
      <c r="R275">
        <v>139</v>
      </c>
      <c r="S275" t="str">
        <f t="shared" si="4"/>
        <v>139</v>
      </c>
      <c r="T275" t="s">
        <v>139</v>
      </c>
    </row>
    <row r="276" spans="15:20" x14ac:dyDescent="0.25">
      <c r="O276">
        <v>140</v>
      </c>
      <c r="P276" t="s">
        <v>122</v>
      </c>
      <c r="R276">
        <v>140</v>
      </c>
      <c r="S276" t="str">
        <f t="shared" si="4"/>
        <v>140</v>
      </c>
      <c r="T276" t="s">
        <v>139</v>
      </c>
    </row>
    <row r="277" spans="15:20" x14ac:dyDescent="0.25">
      <c r="O277">
        <v>141</v>
      </c>
      <c r="P277" t="s">
        <v>122</v>
      </c>
      <c r="R277">
        <v>141</v>
      </c>
      <c r="S277" t="str">
        <f t="shared" si="4"/>
        <v>141</v>
      </c>
      <c r="T277" t="s">
        <v>139</v>
      </c>
    </row>
    <row r="278" spans="15:20" x14ac:dyDescent="0.25">
      <c r="O278">
        <v>142</v>
      </c>
      <c r="P278" t="s">
        <v>122</v>
      </c>
      <c r="R278">
        <v>142</v>
      </c>
      <c r="S278" t="str">
        <f t="shared" si="4"/>
        <v>142</v>
      </c>
      <c r="T278" t="s">
        <v>139</v>
      </c>
    </row>
    <row r="279" spans="15:20" x14ac:dyDescent="0.25">
      <c r="O279">
        <v>143</v>
      </c>
      <c r="P279" t="s">
        <v>122</v>
      </c>
      <c r="R279">
        <v>143</v>
      </c>
      <c r="S279" t="str">
        <f t="shared" si="4"/>
        <v>143</v>
      </c>
      <c r="T279" t="s">
        <v>139</v>
      </c>
    </row>
    <row r="280" spans="15:20" x14ac:dyDescent="0.25">
      <c r="O280">
        <v>144</v>
      </c>
      <c r="P280" t="s">
        <v>122</v>
      </c>
      <c r="R280">
        <v>144</v>
      </c>
      <c r="S280" t="str">
        <f t="shared" si="4"/>
        <v>144</v>
      </c>
      <c r="T280" t="s">
        <v>139</v>
      </c>
    </row>
    <row r="281" spans="15:20" x14ac:dyDescent="0.25">
      <c r="O281">
        <v>145</v>
      </c>
      <c r="P281" t="s">
        <v>122</v>
      </c>
      <c r="R281">
        <v>145</v>
      </c>
      <c r="S281" t="str">
        <f t="shared" si="4"/>
        <v>145</v>
      </c>
      <c r="T281" t="s">
        <v>139</v>
      </c>
    </row>
    <row r="282" spans="15:20" x14ac:dyDescent="0.25">
      <c r="O282">
        <v>146</v>
      </c>
      <c r="P282" t="s">
        <v>122</v>
      </c>
      <c r="R282">
        <v>146</v>
      </c>
      <c r="S282" t="str">
        <f t="shared" si="4"/>
        <v>146</v>
      </c>
      <c r="T282" t="s">
        <v>139</v>
      </c>
    </row>
    <row r="283" spans="15:20" x14ac:dyDescent="0.25">
      <c r="O283">
        <v>147</v>
      </c>
      <c r="P283" t="s">
        <v>122</v>
      </c>
      <c r="R283">
        <v>147</v>
      </c>
      <c r="S283" t="str">
        <f t="shared" si="4"/>
        <v>147</v>
      </c>
      <c r="T283" t="s">
        <v>139</v>
      </c>
    </row>
    <row r="284" spans="15:20" x14ac:dyDescent="0.25">
      <c r="O284">
        <v>148</v>
      </c>
      <c r="P284" t="s">
        <v>122</v>
      </c>
      <c r="R284">
        <v>148</v>
      </c>
      <c r="S284" t="str">
        <f t="shared" si="4"/>
        <v>148</v>
      </c>
      <c r="T284" t="s">
        <v>139</v>
      </c>
    </row>
    <row r="285" spans="15:20" x14ac:dyDescent="0.25">
      <c r="O285">
        <v>149</v>
      </c>
      <c r="P285" t="s">
        <v>122</v>
      </c>
      <c r="R285">
        <v>149</v>
      </c>
      <c r="S285" t="str">
        <f t="shared" si="4"/>
        <v>149</v>
      </c>
      <c r="T285" t="s">
        <v>139</v>
      </c>
    </row>
    <row r="286" spans="15:20" x14ac:dyDescent="0.25">
      <c r="O286">
        <v>150</v>
      </c>
      <c r="P286" t="s">
        <v>122</v>
      </c>
      <c r="R286">
        <v>150</v>
      </c>
      <c r="S286" t="str">
        <f t="shared" si="4"/>
        <v>150</v>
      </c>
      <c r="T286" t="s">
        <v>139</v>
      </c>
    </row>
    <row r="287" spans="15:20" x14ac:dyDescent="0.25">
      <c r="O287">
        <v>151</v>
      </c>
      <c r="P287" t="s">
        <v>122</v>
      </c>
      <c r="R287">
        <v>151</v>
      </c>
      <c r="S287" t="str">
        <f t="shared" si="4"/>
        <v>151</v>
      </c>
      <c r="T287" t="s">
        <v>139</v>
      </c>
    </row>
    <row r="288" spans="15:20" x14ac:dyDescent="0.25">
      <c r="O288">
        <v>152</v>
      </c>
      <c r="P288" t="s">
        <v>122</v>
      </c>
      <c r="R288">
        <v>152</v>
      </c>
      <c r="S288" t="str">
        <f t="shared" si="4"/>
        <v>152</v>
      </c>
      <c r="T288" t="s">
        <v>139</v>
      </c>
    </row>
    <row r="289" spans="15:20" x14ac:dyDescent="0.25">
      <c r="O289">
        <v>153</v>
      </c>
      <c r="P289" t="s">
        <v>122</v>
      </c>
      <c r="R289">
        <v>153</v>
      </c>
      <c r="S289" t="str">
        <f t="shared" si="4"/>
        <v>153</v>
      </c>
      <c r="T289" t="s">
        <v>139</v>
      </c>
    </row>
    <row r="290" spans="15:20" x14ac:dyDescent="0.25">
      <c r="O290">
        <v>154</v>
      </c>
      <c r="P290" t="s">
        <v>122</v>
      </c>
      <c r="R290">
        <v>154</v>
      </c>
      <c r="S290" t="str">
        <f t="shared" si="4"/>
        <v>154</v>
      </c>
      <c r="T290" t="s">
        <v>139</v>
      </c>
    </row>
    <row r="291" spans="15:20" x14ac:dyDescent="0.25">
      <c r="O291">
        <v>155</v>
      </c>
      <c r="P291" t="s">
        <v>122</v>
      </c>
      <c r="R291">
        <v>155</v>
      </c>
      <c r="S291" t="str">
        <f t="shared" si="4"/>
        <v>155</v>
      </c>
      <c r="T291" t="s">
        <v>139</v>
      </c>
    </row>
    <row r="292" spans="15:20" x14ac:dyDescent="0.25">
      <c r="O292">
        <v>156</v>
      </c>
      <c r="P292" t="s">
        <v>122</v>
      </c>
      <c r="R292">
        <v>156</v>
      </c>
      <c r="S292" t="str">
        <f t="shared" si="4"/>
        <v>156</v>
      </c>
      <c r="T292" t="s">
        <v>139</v>
      </c>
    </row>
    <row r="293" spans="15:20" x14ac:dyDescent="0.25">
      <c r="O293">
        <v>157</v>
      </c>
      <c r="P293" t="s">
        <v>122</v>
      </c>
      <c r="R293">
        <v>157</v>
      </c>
      <c r="S293" t="str">
        <f t="shared" si="4"/>
        <v>157</v>
      </c>
      <c r="T293" t="s">
        <v>139</v>
      </c>
    </row>
    <row r="294" spans="15:20" x14ac:dyDescent="0.25">
      <c r="O294">
        <v>158</v>
      </c>
      <c r="P294" t="s">
        <v>122</v>
      </c>
      <c r="R294">
        <v>158</v>
      </c>
      <c r="S294" t="str">
        <f t="shared" si="4"/>
        <v>158</v>
      </c>
      <c r="T294" t="s">
        <v>139</v>
      </c>
    </row>
    <row r="295" spans="15:20" x14ac:dyDescent="0.25">
      <c r="O295">
        <v>159</v>
      </c>
      <c r="P295" t="s">
        <v>122</v>
      </c>
      <c r="R295">
        <v>159</v>
      </c>
      <c r="S295" t="str">
        <f t="shared" si="4"/>
        <v>159</v>
      </c>
      <c r="T295" t="s">
        <v>139</v>
      </c>
    </row>
    <row r="296" spans="15:20" x14ac:dyDescent="0.25">
      <c r="O296">
        <v>160</v>
      </c>
      <c r="P296" t="s">
        <v>122</v>
      </c>
      <c r="R296">
        <v>160</v>
      </c>
      <c r="S296" t="str">
        <f t="shared" si="4"/>
        <v>160</v>
      </c>
      <c r="T296" t="s">
        <v>139</v>
      </c>
    </row>
    <row r="297" spans="15:20" x14ac:dyDescent="0.25">
      <c r="O297">
        <v>161</v>
      </c>
      <c r="P297" t="s">
        <v>122</v>
      </c>
      <c r="R297">
        <v>161</v>
      </c>
      <c r="S297" t="str">
        <f t="shared" si="4"/>
        <v>161</v>
      </c>
      <c r="T297" t="s">
        <v>139</v>
      </c>
    </row>
    <row r="298" spans="15:20" x14ac:dyDescent="0.25">
      <c r="O298">
        <v>162</v>
      </c>
      <c r="P298" t="s">
        <v>122</v>
      </c>
      <c r="R298">
        <v>162</v>
      </c>
      <c r="S298" t="str">
        <f t="shared" si="4"/>
        <v>162</v>
      </c>
      <c r="T298" t="s">
        <v>139</v>
      </c>
    </row>
    <row r="299" spans="15:20" x14ac:dyDescent="0.25">
      <c r="O299">
        <v>163</v>
      </c>
      <c r="P299" t="s">
        <v>122</v>
      </c>
      <c r="R299">
        <v>163</v>
      </c>
      <c r="S299" t="str">
        <f t="shared" si="4"/>
        <v>163</v>
      </c>
      <c r="T299" t="s">
        <v>139</v>
      </c>
    </row>
    <row r="300" spans="15:20" x14ac:dyDescent="0.25">
      <c r="O300">
        <v>164</v>
      </c>
      <c r="P300" t="s">
        <v>122</v>
      </c>
      <c r="R300">
        <v>164</v>
      </c>
      <c r="S300" t="str">
        <f t="shared" si="4"/>
        <v>164</v>
      </c>
      <c r="T300" t="s">
        <v>139</v>
      </c>
    </row>
    <row r="301" spans="15:20" x14ac:dyDescent="0.25">
      <c r="O301">
        <v>165</v>
      </c>
      <c r="P301" t="s">
        <v>122</v>
      </c>
      <c r="R301">
        <v>165</v>
      </c>
      <c r="S301" t="str">
        <f t="shared" si="4"/>
        <v>165</v>
      </c>
      <c r="T301" t="s">
        <v>139</v>
      </c>
    </row>
    <row r="302" spans="15:20" x14ac:dyDescent="0.25">
      <c r="O302">
        <v>166</v>
      </c>
      <c r="P302" t="s">
        <v>122</v>
      </c>
      <c r="R302">
        <v>166</v>
      </c>
      <c r="S302" t="str">
        <f t="shared" si="4"/>
        <v>166</v>
      </c>
      <c r="T302" t="s">
        <v>139</v>
      </c>
    </row>
    <row r="303" spans="15:20" x14ac:dyDescent="0.25">
      <c r="O303">
        <v>167</v>
      </c>
      <c r="P303" t="s">
        <v>122</v>
      </c>
      <c r="R303">
        <v>167</v>
      </c>
      <c r="S303" t="str">
        <f t="shared" si="4"/>
        <v>167</v>
      </c>
      <c r="T303" t="s">
        <v>139</v>
      </c>
    </row>
    <row r="304" spans="15:20" x14ac:dyDescent="0.25">
      <c r="O304">
        <v>168</v>
      </c>
      <c r="P304" t="s">
        <v>122</v>
      </c>
      <c r="R304">
        <v>168</v>
      </c>
      <c r="S304" t="str">
        <f t="shared" si="4"/>
        <v>168</v>
      </c>
      <c r="T304" t="s">
        <v>139</v>
      </c>
    </row>
    <row r="305" spans="15:20" x14ac:dyDescent="0.25">
      <c r="O305">
        <v>169</v>
      </c>
      <c r="P305" t="s">
        <v>122</v>
      </c>
      <c r="R305">
        <v>169</v>
      </c>
      <c r="S305" t="str">
        <f t="shared" si="4"/>
        <v>169</v>
      </c>
      <c r="T305" t="s">
        <v>139</v>
      </c>
    </row>
    <row r="306" spans="15:20" x14ac:dyDescent="0.25">
      <c r="O306">
        <v>170</v>
      </c>
      <c r="P306" t="s">
        <v>122</v>
      </c>
      <c r="R306">
        <v>170</v>
      </c>
      <c r="S306" t="str">
        <f t="shared" si="4"/>
        <v>170</v>
      </c>
      <c r="T306" t="s">
        <v>139</v>
      </c>
    </row>
    <row r="307" spans="15:20" x14ac:dyDescent="0.25">
      <c r="O307">
        <v>171</v>
      </c>
      <c r="P307" t="s">
        <v>122</v>
      </c>
      <c r="R307">
        <v>171</v>
      </c>
      <c r="S307" t="str">
        <f t="shared" si="4"/>
        <v>171</v>
      </c>
      <c r="T307" t="s">
        <v>139</v>
      </c>
    </row>
    <row r="308" spans="15:20" x14ac:dyDescent="0.25">
      <c r="O308">
        <v>172</v>
      </c>
      <c r="P308" t="s">
        <v>122</v>
      </c>
      <c r="R308">
        <v>172</v>
      </c>
      <c r="S308" t="str">
        <f t="shared" si="4"/>
        <v>172</v>
      </c>
      <c r="T308" t="s">
        <v>139</v>
      </c>
    </row>
    <row r="309" spans="15:20" x14ac:dyDescent="0.25">
      <c r="O309">
        <v>173</v>
      </c>
      <c r="P309" t="s">
        <v>122</v>
      </c>
      <c r="R309">
        <v>173</v>
      </c>
      <c r="S309" t="str">
        <f t="shared" ref="S309:S336" si="5">TEXT(R309,0)</f>
        <v>173</v>
      </c>
      <c r="T309" t="s">
        <v>139</v>
      </c>
    </row>
    <row r="310" spans="15:20" x14ac:dyDescent="0.25">
      <c r="O310">
        <v>174</v>
      </c>
      <c r="P310" t="s">
        <v>122</v>
      </c>
      <c r="R310">
        <v>174</v>
      </c>
      <c r="S310" t="str">
        <f t="shared" si="5"/>
        <v>174</v>
      </c>
      <c r="T310" t="s">
        <v>139</v>
      </c>
    </row>
    <row r="311" spans="15:20" x14ac:dyDescent="0.25">
      <c r="O311">
        <v>175</v>
      </c>
      <c r="P311" t="s">
        <v>122</v>
      </c>
      <c r="R311">
        <v>175</v>
      </c>
      <c r="S311" t="str">
        <f t="shared" si="5"/>
        <v>175</v>
      </c>
      <c r="T311" t="s">
        <v>139</v>
      </c>
    </row>
    <row r="312" spans="15:20" x14ac:dyDescent="0.25">
      <c r="O312">
        <v>176</v>
      </c>
      <c r="P312" t="s">
        <v>122</v>
      </c>
      <c r="R312">
        <v>176</v>
      </c>
      <c r="S312" t="str">
        <f t="shared" si="5"/>
        <v>176</v>
      </c>
      <c r="T312" t="s">
        <v>139</v>
      </c>
    </row>
    <row r="313" spans="15:20" x14ac:dyDescent="0.25">
      <c r="O313">
        <v>177</v>
      </c>
      <c r="P313" t="s">
        <v>122</v>
      </c>
      <c r="R313">
        <v>177</v>
      </c>
      <c r="S313" t="str">
        <f t="shared" si="5"/>
        <v>177</v>
      </c>
      <c r="T313" t="s">
        <v>139</v>
      </c>
    </row>
    <row r="314" spans="15:20" x14ac:dyDescent="0.25">
      <c r="O314">
        <v>178</v>
      </c>
      <c r="P314" t="s">
        <v>122</v>
      </c>
      <c r="R314">
        <v>178</v>
      </c>
      <c r="S314" t="str">
        <f t="shared" si="5"/>
        <v>178</v>
      </c>
      <c r="T314" t="s">
        <v>139</v>
      </c>
    </row>
    <row r="315" spans="15:20" x14ac:dyDescent="0.25">
      <c r="O315">
        <v>179</v>
      </c>
      <c r="P315" t="s">
        <v>122</v>
      </c>
      <c r="R315">
        <v>179</v>
      </c>
      <c r="S315" t="str">
        <f t="shared" si="5"/>
        <v>179</v>
      </c>
      <c r="T315" t="s">
        <v>139</v>
      </c>
    </row>
    <row r="316" spans="15:20" x14ac:dyDescent="0.25">
      <c r="O316">
        <v>180</v>
      </c>
      <c r="P316" t="s">
        <v>122</v>
      </c>
      <c r="R316">
        <v>180</v>
      </c>
      <c r="S316" t="str">
        <f t="shared" si="5"/>
        <v>180</v>
      </c>
      <c r="T316" t="s">
        <v>139</v>
      </c>
    </row>
    <row r="317" spans="15:20" x14ac:dyDescent="0.25">
      <c r="O317">
        <v>181</v>
      </c>
      <c r="P317" t="s">
        <v>122</v>
      </c>
      <c r="R317">
        <v>181</v>
      </c>
      <c r="S317" t="str">
        <f t="shared" si="5"/>
        <v>181</v>
      </c>
      <c r="T317" t="s">
        <v>139</v>
      </c>
    </row>
    <row r="318" spans="15:20" x14ac:dyDescent="0.25">
      <c r="O318">
        <v>182</v>
      </c>
      <c r="P318" t="s">
        <v>122</v>
      </c>
      <c r="R318">
        <v>182</v>
      </c>
      <c r="S318" t="str">
        <f t="shared" si="5"/>
        <v>182</v>
      </c>
      <c r="T318" t="s">
        <v>139</v>
      </c>
    </row>
    <row r="319" spans="15:20" x14ac:dyDescent="0.25">
      <c r="O319">
        <v>183</v>
      </c>
      <c r="P319" t="s">
        <v>122</v>
      </c>
      <c r="R319">
        <v>183</v>
      </c>
      <c r="S319" t="str">
        <f t="shared" si="5"/>
        <v>183</v>
      </c>
      <c r="T319" t="s">
        <v>139</v>
      </c>
    </row>
    <row r="320" spans="15:20" x14ac:dyDescent="0.25">
      <c r="O320">
        <v>184</v>
      </c>
      <c r="P320" t="s">
        <v>122</v>
      </c>
      <c r="R320">
        <v>184</v>
      </c>
      <c r="S320" t="str">
        <f t="shared" si="5"/>
        <v>184</v>
      </c>
      <c r="T320" t="s">
        <v>139</v>
      </c>
    </row>
    <row r="321" spans="15:20" x14ac:dyDescent="0.25">
      <c r="O321">
        <v>185</v>
      </c>
      <c r="P321" t="s">
        <v>122</v>
      </c>
      <c r="R321">
        <v>185</v>
      </c>
      <c r="S321" t="str">
        <f t="shared" si="5"/>
        <v>185</v>
      </c>
      <c r="T321" t="s">
        <v>139</v>
      </c>
    </row>
    <row r="322" spans="15:20" x14ac:dyDescent="0.25">
      <c r="O322">
        <v>186</v>
      </c>
      <c r="P322" t="s">
        <v>122</v>
      </c>
      <c r="R322">
        <v>186</v>
      </c>
      <c r="S322" t="str">
        <f t="shared" si="5"/>
        <v>186</v>
      </c>
      <c r="T322" t="s">
        <v>139</v>
      </c>
    </row>
    <row r="323" spans="15:20" x14ac:dyDescent="0.25">
      <c r="O323">
        <v>187</v>
      </c>
      <c r="P323" t="s">
        <v>122</v>
      </c>
      <c r="R323">
        <v>187</v>
      </c>
      <c r="S323" t="str">
        <f t="shared" si="5"/>
        <v>187</v>
      </c>
      <c r="T323" t="s">
        <v>139</v>
      </c>
    </row>
    <row r="324" spans="15:20" x14ac:dyDescent="0.25">
      <c r="O324">
        <v>188</v>
      </c>
      <c r="P324" t="s">
        <v>122</v>
      </c>
      <c r="R324">
        <v>188</v>
      </c>
      <c r="S324" t="str">
        <f t="shared" si="5"/>
        <v>188</v>
      </c>
      <c r="T324" t="s">
        <v>139</v>
      </c>
    </row>
    <row r="325" spans="15:20" x14ac:dyDescent="0.25">
      <c r="O325">
        <v>189</v>
      </c>
      <c r="P325" t="s">
        <v>122</v>
      </c>
      <c r="R325">
        <v>189</v>
      </c>
      <c r="S325" t="str">
        <f t="shared" si="5"/>
        <v>189</v>
      </c>
      <c r="T325" t="s">
        <v>139</v>
      </c>
    </row>
    <row r="326" spans="15:20" x14ac:dyDescent="0.25">
      <c r="O326">
        <v>190</v>
      </c>
      <c r="P326" t="s">
        <v>122</v>
      </c>
      <c r="R326">
        <v>190</v>
      </c>
      <c r="S326" t="str">
        <f t="shared" si="5"/>
        <v>190</v>
      </c>
      <c r="T326" t="s">
        <v>139</v>
      </c>
    </row>
    <row r="327" spans="15:20" x14ac:dyDescent="0.25">
      <c r="O327">
        <v>191</v>
      </c>
      <c r="P327" t="s">
        <v>122</v>
      </c>
      <c r="R327">
        <v>191</v>
      </c>
      <c r="S327" t="str">
        <f t="shared" si="5"/>
        <v>191</v>
      </c>
      <c r="T327" t="s">
        <v>139</v>
      </c>
    </row>
    <row r="328" spans="15:20" x14ac:dyDescent="0.25">
      <c r="O328">
        <v>192</v>
      </c>
      <c r="P328" t="s">
        <v>122</v>
      </c>
      <c r="R328">
        <v>192</v>
      </c>
      <c r="S328" t="str">
        <f t="shared" si="5"/>
        <v>192</v>
      </c>
      <c r="T328" t="s">
        <v>139</v>
      </c>
    </row>
    <row r="329" spans="15:20" x14ac:dyDescent="0.25">
      <c r="O329">
        <v>193</v>
      </c>
      <c r="P329" t="s">
        <v>122</v>
      </c>
      <c r="R329">
        <v>193</v>
      </c>
      <c r="S329" t="str">
        <f t="shared" si="5"/>
        <v>193</v>
      </c>
      <c r="T329" t="s">
        <v>139</v>
      </c>
    </row>
    <row r="330" spans="15:20" x14ac:dyDescent="0.25">
      <c r="O330">
        <v>194</v>
      </c>
      <c r="P330" t="s">
        <v>122</v>
      </c>
      <c r="R330">
        <v>194</v>
      </c>
      <c r="S330" t="str">
        <f t="shared" si="5"/>
        <v>194</v>
      </c>
      <c r="T330" t="s">
        <v>139</v>
      </c>
    </row>
    <row r="331" spans="15:20" x14ac:dyDescent="0.25">
      <c r="O331">
        <v>195</v>
      </c>
      <c r="P331" t="s">
        <v>122</v>
      </c>
      <c r="R331">
        <v>195</v>
      </c>
      <c r="S331" t="str">
        <f t="shared" si="5"/>
        <v>195</v>
      </c>
      <c r="T331" t="s">
        <v>139</v>
      </c>
    </row>
    <row r="332" spans="15:20" x14ac:dyDescent="0.25">
      <c r="O332">
        <v>196</v>
      </c>
      <c r="P332" t="s">
        <v>122</v>
      </c>
      <c r="R332">
        <v>196</v>
      </c>
      <c r="S332" t="str">
        <f t="shared" si="5"/>
        <v>196</v>
      </c>
      <c r="T332" t="s">
        <v>139</v>
      </c>
    </row>
    <row r="333" spans="15:20" x14ac:dyDescent="0.25">
      <c r="O333">
        <v>197</v>
      </c>
      <c r="P333" t="s">
        <v>122</v>
      </c>
      <c r="R333">
        <v>197</v>
      </c>
      <c r="S333" t="str">
        <f t="shared" si="5"/>
        <v>197</v>
      </c>
      <c r="T333" t="s">
        <v>139</v>
      </c>
    </row>
    <row r="334" spans="15:20" x14ac:dyDescent="0.25">
      <c r="O334">
        <v>198</v>
      </c>
      <c r="P334" t="s">
        <v>122</v>
      </c>
      <c r="R334">
        <v>198</v>
      </c>
      <c r="S334" t="str">
        <f t="shared" si="5"/>
        <v>198</v>
      </c>
      <c r="T334" t="s">
        <v>139</v>
      </c>
    </row>
    <row r="335" spans="15:20" x14ac:dyDescent="0.25">
      <c r="O335">
        <v>199</v>
      </c>
      <c r="P335" t="s">
        <v>122</v>
      </c>
      <c r="R335">
        <v>199</v>
      </c>
      <c r="S335" t="str">
        <f t="shared" si="5"/>
        <v>199</v>
      </c>
      <c r="T335" t="s">
        <v>139</v>
      </c>
    </row>
    <row r="336" spans="15:20" x14ac:dyDescent="0.25">
      <c r="O336">
        <v>200</v>
      </c>
      <c r="P336" t="s">
        <v>122</v>
      </c>
      <c r="R336">
        <v>200</v>
      </c>
      <c r="S336" t="str">
        <f t="shared" si="5"/>
        <v>200</v>
      </c>
      <c r="T336" t="s">
        <v>139</v>
      </c>
    </row>
    <row r="414" ht="24" customHeight="1" x14ac:dyDescent="0.25"/>
    <row r="554" spans="1:7" x14ac:dyDescent="0.25">
      <c r="A554" s="28" t="s">
        <v>6</v>
      </c>
      <c r="B554" s="29" t="s">
        <v>73</v>
      </c>
    </row>
    <row r="555" spans="1:7" x14ac:dyDescent="0.25">
      <c r="A555" s="28" t="s">
        <v>7</v>
      </c>
      <c r="B555" s="29"/>
    </row>
    <row r="556" spans="1:7" x14ac:dyDescent="0.25">
      <c r="A556" s="28" t="s">
        <v>8</v>
      </c>
      <c r="B556" s="29"/>
    </row>
    <row r="557" spans="1:7" x14ac:dyDescent="0.25">
      <c r="A557" s="28" t="s">
        <v>9</v>
      </c>
      <c r="B557" s="29"/>
    </row>
    <row r="559" spans="1:7" x14ac:dyDescent="0.25">
      <c r="A559" s="30" t="s">
        <v>10</v>
      </c>
      <c r="B559" s="83" t="s">
        <v>11</v>
      </c>
      <c r="C559" s="84"/>
      <c r="D559" s="84"/>
      <c r="E559" s="84"/>
      <c r="F559" s="84"/>
      <c r="G559" s="85"/>
    </row>
    <row r="560" spans="1:7" x14ac:dyDescent="0.25">
      <c r="A560" s="31"/>
      <c r="B560" s="32" t="s">
        <v>12</v>
      </c>
      <c r="C560" s="32" t="s">
        <v>13</v>
      </c>
      <c r="D560" s="32" t="s">
        <v>14</v>
      </c>
      <c r="E560" s="32" t="s">
        <v>13</v>
      </c>
      <c r="F560" s="32" t="s">
        <v>15</v>
      </c>
      <c r="G560" s="32" t="s">
        <v>13</v>
      </c>
    </row>
    <row r="561" spans="1:8" x14ac:dyDescent="0.25">
      <c r="A561" s="28" t="s">
        <v>16</v>
      </c>
      <c r="B561" s="33" t="s">
        <v>17</v>
      </c>
      <c r="C561" s="33"/>
      <c r="D561" s="33" t="s">
        <v>18</v>
      </c>
      <c r="E561" s="33"/>
      <c r="F561" s="33" t="s">
        <v>19</v>
      </c>
      <c r="G561" s="33"/>
    </row>
    <row r="562" spans="1:8" x14ac:dyDescent="0.25">
      <c r="A562" s="28" t="s">
        <v>20</v>
      </c>
      <c r="B562" s="33" t="s">
        <v>21</v>
      </c>
      <c r="C562" s="33"/>
      <c r="D562" s="33" t="s">
        <v>22</v>
      </c>
      <c r="E562" s="33"/>
      <c r="F562" s="33" t="s">
        <v>23</v>
      </c>
      <c r="G562" s="33"/>
    </row>
    <row r="563" spans="1:8" x14ac:dyDescent="0.25">
      <c r="A563" s="28" t="s">
        <v>24</v>
      </c>
      <c r="B563" s="33" t="s">
        <v>25</v>
      </c>
      <c r="C563" s="33"/>
      <c r="D563" s="33"/>
      <c r="E563" s="33"/>
      <c r="F563" s="33" t="s">
        <v>26</v>
      </c>
      <c r="G563" s="33"/>
    </row>
    <row r="564" spans="1:8" x14ac:dyDescent="0.25">
      <c r="A564" s="28" t="s">
        <v>27</v>
      </c>
      <c r="B564" s="33" t="s">
        <v>28</v>
      </c>
      <c r="C564" s="33"/>
      <c r="D564" s="33" t="s">
        <v>29</v>
      </c>
      <c r="E564" s="33"/>
      <c r="F564" s="33" t="s">
        <v>30</v>
      </c>
      <c r="G564" s="33"/>
    </row>
    <row r="565" spans="1:8" x14ac:dyDescent="0.25">
      <c r="A565" s="28" t="s">
        <v>31</v>
      </c>
      <c r="B565" s="33" t="s">
        <v>32</v>
      </c>
      <c r="C565" s="33"/>
      <c r="D565" s="33" t="s">
        <v>29</v>
      </c>
      <c r="E565" s="33"/>
      <c r="F565" s="33" t="s">
        <v>33</v>
      </c>
      <c r="G565" s="33"/>
    </row>
    <row r="566" spans="1:8" x14ac:dyDescent="0.25">
      <c r="A566" s="28" t="s">
        <v>34</v>
      </c>
      <c r="B566" s="33" t="s">
        <v>35</v>
      </c>
      <c r="C566" s="33"/>
      <c r="D566" s="33" t="s">
        <v>74</v>
      </c>
      <c r="E566" s="33"/>
      <c r="F566" s="33" t="s">
        <v>75</v>
      </c>
      <c r="G566" s="33"/>
    </row>
    <row r="567" spans="1:8" x14ac:dyDescent="0.25">
      <c r="A567" s="28" t="s">
        <v>38</v>
      </c>
      <c r="B567" s="33" t="s">
        <v>39</v>
      </c>
      <c r="C567" s="33"/>
      <c r="D567" s="33" t="s">
        <v>76</v>
      </c>
      <c r="E567" s="33"/>
      <c r="F567" s="33" t="s">
        <v>77</v>
      </c>
      <c r="G567" s="33"/>
    </row>
    <row r="568" spans="1:8" x14ac:dyDescent="0.25">
      <c r="A568" s="28" t="s">
        <v>42</v>
      </c>
      <c r="B568" s="33" t="s">
        <v>43</v>
      </c>
      <c r="C568" s="33"/>
      <c r="D568" s="33" t="s">
        <v>44</v>
      </c>
      <c r="E568" s="33"/>
      <c r="F568" s="33" t="s">
        <v>45</v>
      </c>
      <c r="G568" s="33"/>
    </row>
    <row r="569" spans="1:8" x14ac:dyDescent="0.25">
      <c r="A569" s="28" t="s">
        <v>46</v>
      </c>
      <c r="B569" s="33" t="s">
        <v>47</v>
      </c>
      <c r="C569" s="33"/>
      <c r="D569" s="33"/>
      <c r="E569" s="33"/>
      <c r="F569" s="33" t="s">
        <v>48</v>
      </c>
      <c r="G569" s="33"/>
    </row>
    <row r="570" spans="1:8" x14ac:dyDescent="0.25">
      <c r="A570" s="28" t="s">
        <v>49</v>
      </c>
      <c r="B570" s="33" t="s">
        <v>50</v>
      </c>
      <c r="C570" s="33"/>
      <c r="D570" s="33" t="s">
        <v>51</v>
      </c>
      <c r="E570" s="33"/>
      <c r="F570" s="33" t="s">
        <v>52</v>
      </c>
      <c r="G570" s="33"/>
    </row>
    <row r="571" spans="1:8" x14ac:dyDescent="0.25">
      <c r="A571" s="28" t="s">
        <v>53</v>
      </c>
      <c r="B571" s="33" t="s">
        <v>32</v>
      </c>
      <c r="C571" s="33"/>
      <c r="D571" s="33" t="s">
        <v>54</v>
      </c>
      <c r="E571" s="33"/>
      <c r="F571" s="33" t="s">
        <v>55</v>
      </c>
      <c r="G571" s="33"/>
    </row>
    <row r="572" spans="1:8" x14ac:dyDescent="0.25">
      <c r="A572" s="28" t="s">
        <v>56</v>
      </c>
      <c r="B572" s="33" t="s">
        <v>57</v>
      </c>
      <c r="C572" s="33"/>
      <c r="D572" s="33"/>
      <c r="E572" s="33"/>
      <c r="F572" s="33" t="s">
        <v>58</v>
      </c>
      <c r="G572" s="33"/>
    </row>
    <row r="573" spans="1:8" x14ac:dyDescent="0.25">
      <c r="B573" s="3"/>
      <c r="C573" s="3"/>
      <c r="D573" s="3"/>
      <c r="E573" s="3"/>
      <c r="F573" s="3"/>
      <c r="G573" s="3"/>
    </row>
    <row r="574" spans="1:8" x14ac:dyDescent="0.25">
      <c r="C574" s="29">
        <f>1*SUM(C561:C572)</f>
        <v>0</v>
      </c>
      <c r="E574" s="29">
        <f>2*SUM(E561:E572)</f>
        <v>0</v>
      </c>
      <c r="G574" s="29">
        <f>3*SUM(G561:G572)</f>
        <v>0</v>
      </c>
    </row>
    <row r="575" spans="1:8" x14ac:dyDescent="0.25">
      <c r="A575" s="30" t="s">
        <v>59</v>
      </c>
      <c r="H575" s="28">
        <f>SUM(B574:G574)</f>
        <v>0</v>
      </c>
    </row>
    <row r="576" spans="1:8" x14ac:dyDescent="0.25">
      <c r="A576" s="30"/>
      <c r="B576" s="83" t="s">
        <v>11</v>
      </c>
      <c r="C576" s="84"/>
      <c r="D576" s="84"/>
      <c r="E576" s="84"/>
      <c r="F576" s="84"/>
      <c r="G576" s="85"/>
    </row>
    <row r="577" spans="1:8" x14ac:dyDescent="0.25">
      <c r="A577" s="28" t="s">
        <v>60</v>
      </c>
      <c r="B577" s="33" t="s">
        <v>14</v>
      </c>
      <c r="C577" s="32" t="s">
        <v>13</v>
      </c>
      <c r="D577" s="33" t="s">
        <v>61</v>
      </c>
      <c r="E577" s="32" t="s">
        <v>13</v>
      </c>
      <c r="F577" s="33" t="s">
        <v>62</v>
      </c>
      <c r="G577" s="32" t="s">
        <v>13</v>
      </c>
    </row>
    <row r="578" spans="1:8" x14ac:dyDescent="0.25">
      <c r="A578" s="29" t="s">
        <v>78</v>
      </c>
      <c r="B578" s="29" t="s">
        <v>63</v>
      </c>
      <c r="C578" s="29"/>
      <c r="D578" s="29" t="s">
        <v>29</v>
      </c>
      <c r="E578" s="29"/>
      <c r="F578" s="29" t="s">
        <v>64</v>
      </c>
      <c r="G578" s="29"/>
    </row>
    <row r="580" spans="1:8" x14ac:dyDescent="0.25">
      <c r="C580" s="29">
        <f>2*C578</f>
        <v>0</v>
      </c>
      <c r="E580" s="29">
        <f>4*E578</f>
        <v>0</v>
      </c>
      <c r="G580" s="29">
        <f>6*G578</f>
        <v>0</v>
      </c>
    </row>
    <row r="581" spans="1:8" x14ac:dyDescent="0.25">
      <c r="A581" s="30" t="s">
        <v>65</v>
      </c>
      <c r="H581" s="28">
        <f>SUM(B580:G580)</f>
        <v>0</v>
      </c>
    </row>
    <row r="583" spans="1:8" x14ac:dyDescent="0.25">
      <c r="A583" s="30" t="s">
        <v>79</v>
      </c>
      <c r="H583" s="28">
        <f>SUM(H575:H581)</f>
        <v>0</v>
      </c>
    </row>
    <row r="585" spans="1:8" x14ac:dyDescent="0.25">
      <c r="A585" s="28" t="s">
        <v>80</v>
      </c>
      <c r="B585" s="29" t="s">
        <v>81</v>
      </c>
      <c r="C585" s="34"/>
      <c r="D585" s="29"/>
      <c r="E585" s="34"/>
    </row>
    <row r="586" spans="1:8" x14ac:dyDescent="0.25">
      <c r="A586" s="29" t="s">
        <v>82</v>
      </c>
      <c r="B586" s="29" t="s">
        <v>83</v>
      </c>
      <c r="C586" s="34" t="e">
        <f>27/H583</f>
        <v>#DIV/0!</v>
      </c>
      <c r="D586" s="29"/>
      <c r="E586" s="34"/>
    </row>
    <row r="587" spans="1:8" x14ac:dyDescent="0.25">
      <c r="A587" s="29" t="s">
        <v>84</v>
      </c>
      <c r="B587" s="29" t="s">
        <v>85</v>
      </c>
      <c r="C587" s="34" t="e">
        <f>28/H583</f>
        <v>#DIV/0!</v>
      </c>
      <c r="D587" s="33" t="s">
        <v>86</v>
      </c>
      <c r="E587" s="34" t="e">
        <f>59/H583</f>
        <v>#DIV/0!</v>
      </c>
    </row>
    <row r="588" spans="1:8" x14ac:dyDescent="0.25">
      <c r="A588" s="29" t="s">
        <v>87</v>
      </c>
      <c r="B588" s="29" t="s">
        <v>88</v>
      </c>
      <c r="C588" s="34" t="e">
        <f>60/H583</f>
        <v>#DIV/0!</v>
      </c>
      <c r="D588" s="29"/>
      <c r="E588" s="34"/>
    </row>
    <row r="591" spans="1:8" x14ac:dyDescent="0.25">
      <c r="A591" s="30" t="s">
        <v>89</v>
      </c>
      <c r="B591" s="83" t="s">
        <v>11</v>
      </c>
      <c r="C591" s="84"/>
      <c r="D591" s="84"/>
      <c r="E591" s="84"/>
      <c r="F591" s="84"/>
      <c r="G591" s="85"/>
    </row>
    <row r="592" spans="1:8" x14ac:dyDescent="0.25">
      <c r="A592" s="28" t="s">
        <v>66</v>
      </c>
      <c r="B592" s="33" t="s">
        <v>12</v>
      </c>
      <c r="C592" s="32" t="s">
        <v>13</v>
      </c>
      <c r="D592" s="33" t="s">
        <v>14</v>
      </c>
      <c r="E592" s="32" t="s">
        <v>13</v>
      </c>
      <c r="F592" s="33" t="s">
        <v>15</v>
      </c>
      <c r="G592" s="32" t="s">
        <v>13</v>
      </c>
      <c r="H592" s="33" t="s">
        <v>61</v>
      </c>
    </row>
    <row r="593" spans="1:8" x14ac:dyDescent="0.25">
      <c r="A593" s="29"/>
      <c r="B593" s="29" t="s">
        <v>67</v>
      </c>
      <c r="C593" s="29"/>
      <c r="D593" s="29" t="s">
        <v>68</v>
      </c>
      <c r="E593" s="29"/>
      <c r="F593" s="29" t="s">
        <v>69</v>
      </c>
      <c r="G593" s="29"/>
      <c r="H593" s="29" t="s">
        <v>70</v>
      </c>
    </row>
    <row r="594" spans="1:8" x14ac:dyDescent="0.25">
      <c r="A594" s="30"/>
      <c r="C594" s="29">
        <f>1*C593</f>
        <v>0</v>
      </c>
      <c r="E594" s="29">
        <f>2*E593</f>
        <v>0</v>
      </c>
      <c r="G594" s="29">
        <f>3*G593</f>
        <v>0</v>
      </c>
    </row>
    <row r="595" spans="1:8" x14ac:dyDescent="0.25">
      <c r="A595" s="30" t="s">
        <v>71</v>
      </c>
    </row>
    <row r="597" spans="1:8" x14ac:dyDescent="0.25">
      <c r="A597" s="29" t="s">
        <v>72</v>
      </c>
      <c r="B597" s="29">
        <f>+(H576+H581)*I527</f>
        <v>0</v>
      </c>
    </row>
    <row r="599" spans="1:8" x14ac:dyDescent="0.25">
      <c r="A599" s="35" t="s">
        <v>90</v>
      </c>
    </row>
    <row r="600" spans="1:8" x14ac:dyDescent="0.25">
      <c r="A600" t="s">
        <v>91</v>
      </c>
    </row>
    <row r="601" spans="1:8" x14ac:dyDescent="0.25">
      <c r="A601" t="s">
        <v>92</v>
      </c>
    </row>
    <row r="602" spans="1:8" x14ac:dyDescent="0.25">
      <c r="A602" t="s">
        <v>93</v>
      </c>
    </row>
    <row r="621" spans="1:2" x14ac:dyDescent="0.25">
      <c r="A621" s="28" t="s">
        <v>6</v>
      </c>
      <c r="B621" s="29" t="s">
        <v>73</v>
      </c>
    </row>
    <row r="622" spans="1:2" x14ac:dyDescent="0.25">
      <c r="A622" s="28" t="s">
        <v>7</v>
      </c>
      <c r="B622" s="29"/>
    </row>
    <row r="623" spans="1:2" x14ac:dyDescent="0.25">
      <c r="A623" s="28" t="s">
        <v>8</v>
      </c>
      <c r="B623" s="29"/>
    </row>
    <row r="624" spans="1:2" x14ac:dyDescent="0.25">
      <c r="A624" s="28" t="s">
        <v>9</v>
      </c>
      <c r="B624" s="29"/>
    </row>
    <row r="626" spans="1:7" x14ac:dyDescent="0.25">
      <c r="A626" s="30" t="s">
        <v>10</v>
      </c>
      <c r="B626" s="83" t="s">
        <v>11</v>
      </c>
      <c r="C626" s="84"/>
      <c r="D626" s="84"/>
      <c r="E626" s="84"/>
      <c r="F626" s="84"/>
      <c r="G626" s="85"/>
    </row>
    <row r="627" spans="1:7" x14ac:dyDescent="0.25">
      <c r="A627" s="31"/>
      <c r="B627" s="32" t="s">
        <v>12</v>
      </c>
      <c r="C627" s="32" t="s">
        <v>13</v>
      </c>
      <c r="D627" s="32" t="s">
        <v>14</v>
      </c>
      <c r="E627" s="32" t="s">
        <v>13</v>
      </c>
      <c r="F627" s="32" t="s">
        <v>15</v>
      </c>
      <c r="G627" s="32" t="s">
        <v>13</v>
      </c>
    </row>
    <row r="628" spans="1:7" x14ac:dyDescent="0.25">
      <c r="A628" s="28" t="s">
        <v>16</v>
      </c>
      <c r="B628" s="33" t="s">
        <v>17</v>
      </c>
      <c r="C628" s="33"/>
      <c r="D628" s="33" t="s">
        <v>18</v>
      </c>
      <c r="E628" s="33"/>
      <c r="F628" s="33" t="s">
        <v>19</v>
      </c>
      <c r="G628" s="33"/>
    </row>
    <row r="629" spans="1:7" x14ac:dyDescent="0.25">
      <c r="A629" s="28" t="s">
        <v>20</v>
      </c>
      <c r="B629" s="33" t="s">
        <v>21</v>
      </c>
      <c r="C629" s="33"/>
      <c r="D629" s="33" t="s">
        <v>22</v>
      </c>
      <c r="E629" s="33"/>
      <c r="F629" s="33" t="s">
        <v>23</v>
      </c>
      <c r="G629" s="33"/>
    </row>
    <row r="630" spans="1:7" x14ac:dyDescent="0.25">
      <c r="A630" s="28" t="s">
        <v>24</v>
      </c>
      <c r="B630" s="33" t="s">
        <v>25</v>
      </c>
      <c r="C630" s="33"/>
      <c r="D630" s="33"/>
      <c r="E630" s="33"/>
      <c r="F630" s="33" t="s">
        <v>26</v>
      </c>
      <c r="G630" s="33"/>
    </row>
    <row r="631" spans="1:7" x14ac:dyDescent="0.25">
      <c r="A631" s="28" t="s">
        <v>27</v>
      </c>
      <c r="B631" s="33" t="s">
        <v>28</v>
      </c>
      <c r="C631" s="33"/>
      <c r="D631" s="33" t="s">
        <v>29</v>
      </c>
      <c r="E631" s="33"/>
      <c r="F631" s="33" t="s">
        <v>30</v>
      </c>
      <c r="G631" s="33"/>
    </row>
    <row r="632" spans="1:7" x14ac:dyDescent="0.25">
      <c r="A632" s="28" t="s">
        <v>31</v>
      </c>
      <c r="B632" s="33" t="s">
        <v>32</v>
      </c>
      <c r="C632" s="33"/>
      <c r="D632" s="33" t="s">
        <v>29</v>
      </c>
      <c r="E632" s="33"/>
      <c r="F632" s="33" t="s">
        <v>33</v>
      </c>
      <c r="G632" s="33"/>
    </row>
    <row r="633" spans="1:7" x14ac:dyDescent="0.25">
      <c r="A633" s="28" t="s">
        <v>34</v>
      </c>
      <c r="B633" s="33" t="s">
        <v>35</v>
      </c>
      <c r="C633" s="33"/>
      <c r="D633" s="33" t="s">
        <v>74</v>
      </c>
      <c r="E633" s="33"/>
      <c r="F633" s="33" t="s">
        <v>75</v>
      </c>
      <c r="G633" s="33"/>
    </row>
    <row r="634" spans="1:7" x14ac:dyDescent="0.25">
      <c r="A634" s="28" t="s">
        <v>38</v>
      </c>
      <c r="B634" s="33" t="s">
        <v>39</v>
      </c>
      <c r="C634" s="33"/>
      <c r="D634" s="33" t="s">
        <v>76</v>
      </c>
      <c r="E634" s="33"/>
      <c r="F634" s="33" t="s">
        <v>77</v>
      </c>
      <c r="G634" s="33"/>
    </row>
    <row r="635" spans="1:7" x14ac:dyDescent="0.25">
      <c r="A635" s="28" t="s">
        <v>42</v>
      </c>
      <c r="B635" s="33" t="s">
        <v>43</v>
      </c>
      <c r="C635" s="33"/>
      <c r="D635" s="33" t="s">
        <v>44</v>
      </c>
      <c r="E635" s="33"/>
      <c r="F635" s="33" t="s">
        <v>45</v>
      </c>
      <c r="G635" s="33"/>
    </row>
    <row r="636" spans="1:7" x14ac:dyDescent="0.25">
      <c r="A636" s="28" t="s">
        <v>46</v>
      </c>
      <c r="B636" s="33" t="s">
        <v>47</v>
      </c>
      <c r="C636" s="33"/>
      <c r="D636" s="33"/>
      <c r="E636" s="33"/>
      <c r="F636" s="33" t="s">
        <v>48</v>
      </c>
      <c r="G636" s="33"/>
    </row>
    <row r="637" spans="1:7" x14ac:dyDescent="0.25">
      <c r="A637" s="28" t="s">
        <v>49</v>
      </c>
      <c r="B637" s="33" t="s">
        <v>50</v>
      </c>
      <c r="C637" s="33"/>
      <c r="D637" s="33" t="s">
        <v>51</v>
      </c>
      <c r="E637" s="33"/>
      <c r="F637" s="33" t="s">
        <v>52</v>
      </c>
      <c r="G637" s="33"/>
    </row>
    <row r="638" spans="1:7" x14ac:dyDescent="0.25">
      <c r="A638" s="28" t="s">
        <v>53</v>
      </c>
      <c r="B638" s="33" t="s">
        <v>32</v>
      </c>
      <c r="C638" s="33"/>
      <c r="D638" s="33" t="s">
        <v>54</v>
      </c>
      <c r="E638" s="33"/>
      <c r="F638" s="33" t="s">
        <v>55</v>
      </c>
      <c r="G638" s="33"/>
    </row>
    <row r="639" spans="1:7" x14ac:dyDescent="0.25">
      <c r="A639" s="28" t="s">
        <v>56</v>
      </c>
      <c r="B639" s="33" t="s">
        <v>57</v>
      </c>
      <c r="C639" s="33"/>
      <c r="D639" s="33"/>
      <c r="E639" s="33"/>
      <c r="F639" s="33" t="s">
        <v>58</v>
      </c>
      <c r="G639" s="33"/>
    </row>
    <row r="640" spans="1:7" x14ac:dyDescent="0.25">
      <c r="B640" s="3"/>
      <c r="C640" s="3"/>
      <c r="D640" s="3"/>
      <c r="E640" s="3"/>
      <c r="F640" s="3"/>
      <c r="G640" s="3"/>
    </row>
    <row r="641" spans="1:8" x14ac:dyDescent="0.25">
      <c r="C641" s="29">
        <f>1*SUM(C628:C639)</f>
        <v>0</v>
      </c>
      <c r="E641" s="29">
        <f>2*SUM(E628:E639)</f>
        <v>0</v>
      </c>
      <c r="G641" s="29">
        <f>3*SUM(G628:G639)</f>
        <v>0</v>
      </c>
    </row>
    <row r="642" spans="1:8" x14ac:dyDescent="0.25">
      <c r="A642" s="30" t="s">
        <v>59</v>
      </c>
      <c r="H642" s="28">
        <f>SUM(B641:G641)</f>
        <v>0</v>
      </c>
    </row>
    <row r="643" spans="1:8" x14ac:dyDescent="0.25">
      <c r="A643" s="30"/>
      <c r="B643" s="83" t="s">
        <v>11</v>
      </c>
      <c r="C643" s="84"/>
      <c r="D643" s="84"/>
      <c r="E643" s="84"/>
      <c r="F643" s="84"/>
      <c r="G643" s="85"/>
    </row>
    <row r="644" spans="1:8" x14ac:dyDescent="0.25">
      <c r="A644" s="28" t="s">
        <v>60</v>
      </c>
      <c r="B644" s="33" t="s">
        <v>14</v>
      </c>
      <c r="C644" s="32" t="s">
        <v>13</v>
      </c>
      <c r="D644" s="33" t="s">
        <v>61</v>
      </c>
      <c r="E644" s="32" t="s">
        <v>13</v>
      </c>
      <c r="F644" s="33" t="s">
        <v>62</v>
      </c>
      <c r="G644" s="32" t="s">
        <v>13</v>
      </c>
    </row>
    <row r="645" spans="1:8" x14ac:dyDescent="0.25">
      <c r="A645" s="29" t="s">
        <v>78</v>
      </c>
      <c r="B645" s="29" t="s">
        <v>63</v>
      </c>
      <c r="C645" s="29"/>
      <c r="D645" s="29" t="s">
        <v>29</v>
      </c>
      <c r="E645" s="29"/>
      <c r="F645" s="29" t="s">
        <v>64</v>
      </c>
      <c r="G645" s="29"/>
    </row>
    <row r="647" spans="1:8" x14ac:dyDescent="0.25">
      <c r="C647" s="29">
        <f>2*C645</f>
        <v>0</v>
      </c>
      <c r="E647" s="29">
        <f>4*E645</f>
        <v>0</v>
      </c>
      <c r="G647" s="29">
        <f>6*G645</f>
        <v>0</v>
      </c>
    </row>
    <row r="648" spans="1:8" x14ac:dyDescent="0.25">
      <c r="A648" s="30" t="s">
        <v>65</v>
      </c>
      <c r="H648" s="28">
        <f>SUM(B647:G647)</f>
        <v>0</v>
      </c>
    </row>
    <row r="650" spans="1:8" x14ac:dyDescent="0.25">
      <c r="A650" s="30" t="s">
        <v>79</v>
      </c>
      <c r="H650" s="28">
        <f>SUM(H642:H648)</f>
        <v>0</v>
      </c>
    </row>
    <row r="652" spans="1:8" x14ac:dyDescent="0.25">
      <c r="A652" s="28" t="s">
        <v>80</v>
      </c>
      <c r="B652" s="29" t="s">
        <v>81</v>
      </c>
      <c r="C652" s="34"/>
      <c r="D652" s="29"/>
      <c r="E652" s="34"/>
    </row>
    <row r="653" spans="1:8" x14ac:dyDescent="0.25">
      <c r="A653" s="29" t="s">
        <v>82</v>
      </c>
      <c r="B653" s="29" t="s">
        <v>83</v>
      </c>
      <c r="C653" s="34" t="e">
        <f>27/H650</f>
        <v>#DIV/0!</v>
      </c>
      <c r="D653" s="29"/>
      <c r="E653" s="34"/>
    </row>
    <row r="654" spans="1:8" x14ac:dyDescent="0.25">
      <c r="A654" s="29" t="s">
        <v>84</v>
      </c>
      <c r="B654" s="29" t="s">
        <v>85</v>
      </c>
      <c r="C654" s="34" t="e">
        <f>28/H650</f>
        <v>#DIV/0!</v>
      </c>
      <c r="D654" s="33" t="s">
        <v>86</v>
      </c>
      <c r="E654" s="34" t="e">
        <f>59/H650</f>
        <v>#DIV/0!</v>
      </c>
    </row>
    <row r="655" spans="1:8" x14ac:dyDescent="0.25">
      <c r="A655" s="29" t="s">
        <v>87</v>
      </c>
      <c r="B655" s="29" t="s">
        <v>88</v>
      </c>
      <c r="C655" s="34" t="e">
        <f>60/H650</f>
        <v>#DIV/0!</v>
      </c>
      <c r="D655" s="29"/>
      <c r="E655" s="34"/>
    </row>
    <row r="658" spans="1:8" x14ac:dyDescent="0.25">
      <c r="A658" s="30" t="s">
        <v>89</v>
      </c>
      <c r="B658" s="83" t="s">
        <v>11</v>
      </c>
      <c r="C658" s="84"/>
      <c r="D658" s="84"/>
      <c r="E658" s="84"/>
      <c r="F658" s="84"/>
      <c r="G658" s="85"/>
    </row>
    <row r="659" spans="1:8" x14ac:dyDescent="0.25">
      <c r="A659" s="28" t="s">
        <v>66</v>
      </c>
      <c r="B659" s="33" t="s">
        <v>12</v>
      </c>
      <c r="C659" s="32" t="s">
        <v>13</v>
      </c>
      <c r="D659" s="33" t="s">
        <v>14</v>
      </c>
      <c r="E659" s="32" t="s">
        <v>13</v>
      </c>
      <c r="F659" s="33" t="s">
        <v>15</v>
      </c>
      <c r="G659" s="32" t="s">
        <v>13</v>
      </c>
      <c r="H659" s="33" t="s">
        <v>61</v>
      </c>
    </row>
    <row r="660" spans="1:8" x14ac:dyDescent="0.25">
      <c r="A660" s="29"/>
      <c r="B660" s="29" t="s">
        <v>67</v>
      </c>
      <c r="C660" s="29"/>
      <c r="D660" s="29" t="s">
        <v>68</v>
      </c>
      <c r="E660" s="29"/>
      <c r="F660" s="29" t="s">
        <v>69</v>
      </c>
      <c r="G660" s="29"/>
      <c r="H660" s="29" t="s">
        <v>70</v>
      </c>
    </row>
    <row r="661" spans="1:8" x14ac:dyDescent="0.25">
      <c r="A661" s="30"/>
      <c r="C661" s="29">
        <f>1*C660</f>
        <v>0</v>
      </c>
      <c r="E661" s="29">
        <f>2*E660</f>
        <v>0</v>
      </c>
      <c r="G661" s="29">
        <f>3*G660</f>
        <v>0</v>
      </c>
    </row>
    <row r="662" spans="1:8" x14ac:dyDescent="0.25">
      <c r="A662" s="30" t="s">
        <v>71</v>
      </c>
    </row>
    <row r="664" spans="1:8" x14ac:dyDescent="0.25">
      <c r="A664" s="29" t="s">
        <v>72</v>
      </c>
      <c r="B664" s="29">
        <f>+(H643+H648)*I594</f>
        <v>0</v>
      </c>
    </row>
    <row r="666" spans="1:8" x14ac:dyDescent="0.25">
      <c r="A666" s="35" t="s">
        <v>90</v>
      </c>
    </row>
    <row r="667" spans="1:8" x14ac:dyDescent="0.25">
      <c r="A667" t="s">
        <v>91</v>
      </c>
    </row>
    <row r="668" spans="1:8" x14ac:dyDescent="0.25">
      <c r="A668" t="s">
        <v>92</v>
      </c>
    </row>
    <row r="669" spans="1:8" x14ac:dyDescent="0.25">
      <c r="A669" t="s">
        <v>93</v>
      </c>
    </row>
    <row r="690" spans="1:7" x14ac:dyDescent="0.25">
      <c r="A690" s="28" t="s">
        <v>6</v>
      </c>
      <c r="B690" s="29" t="s">
        <v>73</v>
      </c>
    </row>
    <row r="691" spans="1:7" x14ac:dyDescent="0.25">
      <c r="A691" s="28" t="s">
        <v>7</v>
      </c>
      <c r="B691" s="29"/>
    </row>
    <row r="692" spans="1:7" x14ac:dyDescent="0.25">
      <c r="A692" s="28" t="s">
        <v>8</v>
      </c>
      <c r="B692" s="29"/>
    </row>
    <row r="693" spans="1:7" x14ac:dyDescent="0.25">
      <c r="A693" s="28" t="s">
        <v>9</v>
      </c>
      <c r="B693" s="29"/>
    </row>
    <row r="695" spans="1:7" x14ac:dyDescent="0.25">
      <c r="A695" s="30" t="s">
        <v>10</v>
      </c>
      <c r="B695" s="83" t="s">
        <v>11</v>
      </c>
      <c r="C695" s="84"/>
      <c r="D695" s="84"/>
      <c r="E695" s="84"/>
      <c r="F695" s="84"/>
      <c r="G695" s="85"/>
    </row>
    <row r="696" spans="1:7" x14ac:dyDescent="0.25">
      <c r="A696" s="31"/>
      <c r="B696" s="32" t="s">
        <v>12</v>
      </c>
      <c r="C696" s="32" t="s">
        <v>13</v>
      </c>
      <c r="D696" s="32" t="s">
        <v>14</v>
      </c>
      <c r="E696" s="32" t="s">
        <v>13</v>
      </c>
      <c r="F696" s="32" t="s">
        <v>15</v>
      </c>
      <c r="G696" s="32" t="s">
        <v>13</v>
      </c>
    </row>
    <row r="697" spans="1:7" x14ac:dyDescent="0.25">
      <c r="A697" s="28" t="s">
        <v>16</v>
      </c>
      <c r="B697" s="33" t="s">
        <v>17</v>
      </c>
      <c r="C697" s="33"/>
      <c r="D697" s="33" t="s">
        <v>18</v>
      </c>
      <c r="E697" s="33"/>
      <c r="F697" s="33" t="s">
        <v>19</v>
      </c>
      <c r="G697" s="33"/>
    </row>
    <row r="698" spans="1:7" x14ac:dyDescent="0.25">
      <c r="A698" s="28" t="s">
        <v>20</v>
      </c>
      <c r="B698" s="33" t="s">
        <v>21</v>
      </c>
      <c r="C698" s="33"/>
      <c r="D698" s="33" t="s">
        <v>22</v>
      </c>
      <c r="E698" s="33"/>
      <c r="F698" s="33" t="s">
        <v>23</v>
      </c>
      <c r="G698" s="33"/>
    </row>
    <row r="699" spans="1:7" x14ac:dyDescent="0.25">
      <c r="A699" s="28" t="s">
        <v>24</v>
      </c>
      <c r="B699" s="33" t="s">
        <v>25</v>
      </c>
      <c r="C699" s="33"/>
      <c r="D699" s="33"/>
      <c r="E699" s="33"/>
      <c r="F699" s="33" t="s">
        <v>26</v>
      </c>
      <c r="G699" s="33"/>
    </row>
    <row r="700" spans="1:7" x14ac:dyDescent="0.25">
      <c r="A700" s="28" t="s">
        <v>27</v>
      </c>
      <c r="B700" s="33" t="s">
        <v>28</v>
      </c>
      <c r="C700" s="33"/>
      <c r="D700" s="33" t="s">
        <v>29</v>
      </c>
      <c r="E700" s="33"/>
      <c r="F700" s="33" t="s">
        <v>30</v>
      </c>
      <c r="G700" s="33"/>
    </row>
    <row r="701" spans="1:7" x14ac:dyDescent="0.25">
      <c r="A701" s="28" t="s">
        <v>31</v>
      </c>
      <c r="B701" s="33" t="s">
        <v>32</v>
      </c>
      <c r="C701" s="33"/>
      <c r="D701" s="33" t="s">
        <v>29</v>
      </c>
      <c r="E701" s="33"/>
      <c r="F701" s="33" t="s">
        <v>33</v>
      </c>
      <c r="G701" s="33"/>
    </row>
    <row r="702" spans="1:7" x14ac:dyDescent="0.25">
      <c r="A702" s="28" t="s">
        <v>34</v>
      </c>
      <c r="B702" s="33" t="s">
        <v>35</v>
      </c>
      <c r="C702" s="33"/>
      <c r="D702" s="33" t="s">
        <v>74</v>
      </c>
      <c r="E702" s="33"/>
      <c r="F702" s="33" t="s">
        <v>75</v>
      </c>
      <c r="G702" s="33"/>
    </row>
    <row r="703" spans="1:7" x14ac:dyDescent="0.25">
      <c r="A703" s="28" t="s">
        <v>38</v>
      </c>
      <c r="B703" s="33" t="s">
        <v>39</v>
      </c>
      <c r="C703" s="33"/>
      <c r="D703" s="33" t="s">
        <v>76</v>
      </c>
      <c r="E703" s="33"/>
      <c r="F703" s="33" t="s">
        <v>77</v>
      </c>
      <c r="G703" s="33"/>
    </row>
    <row r="704" spans="1:7" x14ac:dyDescent="0.25">
      <c r="A704" s="28" t="s">
        <v>42</v>
      </c>
      <c r="B704" s="33" t="s">
        <v>43</v>
      </c>
      <c r="C704" s="33"/>
      <c r="D704" s="33" t="s">
        <v>44</v>
      </c>
      <c r="E704" s="33"/>
      <c r="F704" s="33" t="s">
        <v>45</v>
      </c>
      <c r="G704" s="33"/>
    </row>
    <row r="705" spans="1:8" x14ac:dyDescent="0.25">
      <c r="A705" s="28" t="s">
        <v>46</v>
      </c>
      <c r="B705" s="33" t="s">
        <v>47</v>
      </c>
      <c r="C705" s="33"/>
      <c r="D705" s="33"/>
      <c r="E705" s="33"/>
      <c r="F705" s="33" t="s">
        <v>48</v>
      </c>
      <c r="G705" s="33"/>
    </row>
    <row r="706" spans="1:8" x14ac:dyDescent="0.25">
      <c r="A706" s="28" t="s">
        <v>49</v>
      </c>
      <c r="B706" s="33" t="s">
        <v>50</v>
      </c>
      <c r="C706" s="33"/>
      <c r="D706" s="33" t="s">
        <v>51</v>
      </c>
      <c r="E706" s="33"/>
      <c r="F706" s="33" t="s">
        <v>52</v>
      </c>
      <c r="G706" s="33"/>
    </row>
    <row r="707" spans="1:8" x14ac:dyDescent="0.25">
      <c r="A707" s="28" t="s">
        <v>53</v>
      </c>
      <c r="B707" s="33" t="s">
        <v>32</v>
      </c>
      <c r="C707" s="33"/>
      <c r="D707" s="33" t="s">
        <v>54</v>
      </c>
      <c r="E707" s="33"/>
      <c r="F707" s="33" t="s">
        <v>55</v>
      </c>
      <c r="G707" s="33"/>
    </row>
    <row r="708" spans="1:8" x14ac:dyDescent="0.25">
      <c r="A708" s="28" t="s">
        <v>56</v>
      </c>
      <c r="B708" s="33" t="s">
        <v>57</v>
      </c>
      <c r="C708" s="33"/>
      <c r="D708" s="33"/>
      <c r="E708" s="33"/>
      <c r="F708" s="33" t="s">
        <v>58</v>
      </c>
      <c r="G708" s="33"/>
    </row>
    <row r="709" spans="1:8" x14ac:dyDescent="0.25">
      <c r="B709" s="3"/>
      <c r="C709" s="3"/>
      <c r="D709" s="3"/>
      <c r="E709" s="3"/>
      <c r="F709" s="3"/>
      <c r="G709" s="3"/>
    </row>
    <row r="710" spans="1:8" x14ac:dyDescent="0.25">
      <c r="C710" s="29">
        <f>1*SUM(C697:C708)</f>
        <v>0</v>
      </c>
      <c r="E710" s="29">
        <f>2*SUM(E697:E708)</f>
        <v>0</v>
      </c>
      <c r="G710" s="29">
        <f>3*SUM(G697:G708)</f>
        <v>0</v>
      </c>
    </row>
    <row r="711" spans="1:8" x14ac:dyDescent="0.25">
      <c r="A711" s="30" t="s">
        <v>59</v>
      </c>
      <c r="H711" s="28">
        <f>SUM(B710:G710)</f>
        <v>0</v>
      </c>
    </row>
    <row r="712" spans="1:8" x14ac:dyDescent="0.25">
      <c r="A712" s="30"/>
      <c r="B712" s="83" t="s">
        <v>11</v>
      </c>
      <c r="C712" s="84"/>
      <c r="D712" s="84"/>
      <c r="E712" s="84"/>
      <c r="F712" s="84"/>
      <c r="G712" s="85"/>
    </row>
    <row r="713" spans="1:8" x14ac:dyDescent="0.25">
      <c r="A713" s="28" t="s">
        <v>60</v>
      </c>
      <c r="B713" s="33" t="s">
        <v>14</v>
      </c>
      <c r="C713" s="32" t="s">
        <v>13</v>
      </c>
      <c r="D713" s="33" t="s">
        <v>61</v>
      </c>
      <c r="E713" s="32" t="s">
        <v>13</v>
      </c>
      <c r="F713" s="33" t="s">
        <v>62</v>
      </c>
      <c r="G713" s="32" t="s">
        <v>13</v>
      </c>
    </row>
    <row r="714" spans="1:8" x14ac:dyDescent="0.25">
      <c r="A714" s="29" t="s">
        <v>78</v>
      </c>
      <c r="B714" s="29" t="s">
        <v>63</v>
      </c>
      <c r="C714" s="29"/>
      <c r="D714" s="29" t="s">
        <v>29</v>
      </c>
      <c r="E714" s="29"/>
      <c r="F714" s="29" t="s">
        <v>64</v>
      </c>
      <c r="G714" s="29"/>
    </row>
    <row r="716" spans="1:8" x14ac:dyDescent="0.25">
      <c r="C716" s="29">
        <f>2*C714</f>
        <v>0</v>
      </c>
      <c r="E716" s="29">
        <f>4*E714</f>
        <v>0</v>
      </c>
      <c r="G716" s="29">
        <f>6*G714</f>
        <v>0</v>
      </c>
    </row>
    <row r="717" spans="1:8" x14ac:dyDescent="0.25">
      <c r="A717" s="30" t="s">
        <v>65</v>
      </c>
      <c r="H717" s="28">
        <f>SUM(B716:G716)</f>
        <v>0</v>
      </c>
    </row>
    <row r="719" spans="1:8" x14ac:dyDescent="0.25">
      <c r="A719" s="30" t="s">
        <v>79</v>
      </c>
      <c r="H719" s="28">
        <f>SUM(H711:H717)</f>
        <v>0</v>
      </c>
    </row>
    <row r="721" spans="1:8" x14ac:dyDescent="0.25">
      <c r="A721" s="28" t="s">
        <v>80</v>
      </c>
      <c r="B721" s="29" t="s">
        <v>81</v>
      </c>
      <c r="C721" s="34"/>
      <c r="D721" s="29"/>
      <c r="E721" s="34"/>
    </row>
    <row r="722" spans="1:8" x14ac:dyDescent="0.25">
      <c r="A722" s="29" t="s">
        <v>82</v>
      </c>
      <c r="B722" s="29" t="s">
        <v>83</v>
      </c>
      <c r="C722" s="34" t="e">
        <f>27/H719</f>
        <v>#DIV/0!</v>
      </c>
      <c r="D722" s="29"/>
      <c r="E722" s="34"/>
    </row>
    <row r="723" spans="1:8" x14ac:dyDescent="0.25">
      <c r="A723" s="29" t="s">
        <v>84</v>
      </c>
      <c r="B723" s="29" t="s">
        <v>85</v>
      </c>
      <c r="C723" s="34" t="e">
        <f>28/H719</f>
        <v>#DIV/0!</v>
      </c>
      <c r="D723" s="33" t="s">
        <v>86</v>
      </c>
      <c r="E723" s="34" t="e">
        <f>59/H719</f>
        <v>#DIV/0!</v>
      </c>
    </row>
    <row r="724" spans="1:8" x14ac:dyDescent="0.25">
      <c r="A724" s="29" t="s">
        <v>87</v>
      </c>
      <c r="B724" s="29" t="s">
        <v>88</v>
      </c>
      <c r="C724" s="34" t="e">
        <f>60/H719</f>
        <v>#DIV/0!</v>
      </c>
      <c r="D724" s="29"/>
      <c r="E724" s="34"/>
    </row>
    <row r="727" spans="1:8" x14ac:dyDescent="0.25">
      <c r="A727" s="30" t="s">
        <v>89</v>
      </c>
      <c r="B727" s="83" t="s">
        <v>11</v>
      </c>
      <c r="C727" s="84"/>
      <c r="D727" s="84"/>
      <c r="E727" s="84"/>
      <c r="F727" s="84"/>
      <c r="G727" s="85"/>
    </row>
    <row r="728" spans="1:8" x14ac:dyDescent="0.25">
      <c r="A728" s="28" t="s">
        <v>66</v>
      </c>
      <c r="B728" s="33" t="s">
        <v>12</v>
      </c>
      <c r="C728" s="32" t="s">
        <v>13</v>
      </c>
      <c r="D728" s="33" t="s">
        <v>14</v>
      </c>
      <c r="E728" s="32" t="s">
        <v>13</v>
      </c>
      <c r="F728" s="33" t="s">
        <v>15</v>
      </c>
      <c r="G728" s="32" t="s">
        <v>13</v>
      </c>
      <c r="H728" s="33" t="s">
        <v>61</v>
      </c>
    </row>
    <row r="729" spans="1:8" x14ac:dyDescent="0.25">
      <c r="A729" s="29"/>
      <c r="B729" s="29" t="s">
        <v>67</v>
      </c>
      <c r="C729" s="29"/>
      <c r="D729" s="29" t="s">
        <v>68</v>
      </c>
      <c r="E729" s="29"/>
      <c r="F729" s="29" t="s">
        <v>69</v>
      </c>
      <c r="G729" s="29"/>
      <c r="H729" s="29" t="s">
        <v>70</v>
      </c>
    </row>
    <row r="730" spans="1:8" x14ac:dyDescent="0.25">
      <c r="A730" s="30"/>
      <c r="C730" s="29">
        <f>1*C729</f>
        <v>0</v>
      </c>
      <c r="E730" s="29">
        <f>2*E729</f>
        <v>0</v>
      </c>
      <c r="G730" s="29">
        <f>3*G729</f>
        <v>0</v>
      </c>
    </row>
    <row r="731" spans="1:8" x14ac:dyDescent="0.25">
      <c r="A731" s="30" t="s">
        <v>71</v>
      </c>
    </row>
    <row r="733" spans="1:8" x14ac:dyDescent="0.25">
      <c r="A733" s="29" t="s">
        <v>72</v>
      </c>
      <c r="B733" s="29">
        <f>+(H712+H717)*I663</f>
        <v>0</v>
      </c>
    </row>
    <row r="735" spans="1:8" x14ac:dyDescent="0.25">
      <c r="A735" s="35" t="s">
        <v>90</v>
      </c>
    </row>
    <row r="736" spans="1:8" x14ac:dyDescent="0.25">
      <c r="A736" t="s">
        <v>91</v>
      </c>
    </row>
    <row r="737" spans="1:1" x14ac:dyDescent="0.25">
      <c r="A737" t="s">
        <v>92</v>
      </c>
    </row>
    <row r="738" spans="1:1" x14ac:dyDescent="0.25">
      <c r="A738" t="s">
        <v>93</v>
      </c>
    </row>
    <row r="758" spans="1:7" x14ac:dyDescent="0.25">
      <c r="A758" s="28" t="s">
        <v>6</v>
      </c>
      <c r="B758" s="29" t="s">
        <v>73</v>
      </c>
    </row>
    <row r="759" spans="1:7" x14ac:dyDescent="0.25">
      <c r="A759" s="28" t="s">
        <v>7</v>
      </c>
      <c r="B759" s="29"/>
    </row>
    <row r="760" spans="1:7" x14ac:dyDescent="0.25">
      <c r="A760" s="28" t="s">
        <v>8</v>
      </c>
      <c r="B760" s="29"/>
    </row>
    <row r="761" spans="1:7" x14ac:dyDescent="0.25">
      <c r="A761" s="28" t="s">
        <v>9</v>
      </c>
      <c r="B761" s="29"/>
    </row>
    <row r="763" spans="1:7" x14ac:dyDescent="0.25">
      <c r="A763" s="30" t="s">
        <v>10</v>
      </c>
      <c r="B763" s="83" t="s">
        <v>11</v>
      </c>
      <c r="C763" s="84"/>
      <c r="D763" s="84"/>
      <c r="E763" s="84"/>
      <c r="F763" s="84"/>
      <c r="G763" s="85"/>
    </row>
    <row r="764" spans="1:7" x14ac:dyDescent="0.25">
      <c r="A764" s="31"/>
      <c r="B764" s="32" t="s">
        <v>12</v>
      </c>
      <c r="C764" s="32" t="s">
        <v>13</v>
      </c>
      <c r="D764" s="32" t="s">
        <v>14</v>
      </c>
      <c r="E764" s="32" t="s">
        <v>13</v>
      </c>
      <c r="F764" s="32" t="s">
        <v>15</v>
      </c>
      <c r="G764" s="32" t="s">
        <v>13</v>
      </c>
    </row>
    <row r="765" spans="1:7" x14ac:dyDescent="0.25">
      <c r="A765" s="28" t="s">
        <v>16</v>
      </c>
      <c r="B765" s="33" t="s">
        <v>17</v>
      </c>
      <c r="C765" s="33"/>
      <c r="D765" s="33" t="s">
        <v>18</v>
      </c>
      <c r="E765" s="33"/>
      <c r="F765" s="33" t="s">
        <v>19</v>
      </c>
      <c r="G765" s="33"/>
    </row>
    <row r="766" spans="1:7" x14ac:dyDescent="0.25">
      <c r="A766" s="28" t="s">
        <v>20</v>
      </c>
      <c r="B766" s="33" t="s">
        <v>21</v>
      </c>
      <c r="C766" s="33"/>
      <c r="D766" s="33" t="s">
        <v>22</v>
      </c>
      <c r="E766" s="33"/>
      <c r="F766" s="33" t="s">
        <v>23</v>
      </c>
      <c r="G766" s="33"/>
    </row>
    <row r="767" spans="1:7" x14ac:dyDescent="0.25">
      <c r="A767" s="28" t="s">
        <v>24</v>
      </c>
      <c r="B767" s="33" t="s">
        <v>25</v>
      </c>
      <c r="C767" s="33"/>
      <c r="D767" s="33"/>
      <c r="E767" s="33"/>
      <c r="F767" s="33" t="s">
        <v>26</v>
      </c>
      <c r="G767" s="33"/>
    </row>
    <row r="768" spans="1:7" x14ac:dyDescent="0.25">
      <c r="A768" s="28" t="s">
        <v>27</v>
      </c>
      <c r="B768" s="33" t="s">
        <v>28</v>
      </c>
      <c r="C768" s="33"/>
      <c r="D768" s="33" t="s">
        <v>29</v>
      </c>
      <c r="E768" s="33"/>
      <c r="F768" s="33" t="s">
        <v>30</v>
      </c>
      <c r="G768" s="33"/>
    </row>
    <row r="769" spans="1:8" x14ac:dyDescent="0.25">
      <c r="A769" s="28" t="s">
        <v>31</v>
      </c>
      <c r="B769" s="33" t="s">
        <v>32</v>
      </c>
      <c r="C769" s="33"/>
      <c r="D769" s="33" t="s">
        <v>29</v>
      </c>
      <c r="E769" s="33"/>
      <c r="F769" s="33" t="s">
        <v>33</v>
      </c>
      <c r="G769" s="33"/>
    </row>
    <row r="770" spans="1:8" x14ac:dyDescent="0.25">
      <c r="A770" s="28" t="s">
        <v>34</v>
      </c>
      <c r="B770" s="33" t="s">
        <v>35</v>
      </c>
      <c r="C770" s="33"/>
      <c r="D770" s="33" t="s">
        <v>74</v>
      </c>
      <c r="E770" s="33"/>
      <c r="F770" s="33" t="s">
        <v>75</v>
      </c>
      <c r="G770" s="33"/>
    </row>
    <row r="771" spans="1:8" x14ac:dyDescent="0.25">
      <c r="A771" s="28" t="s">
        <v>38</v>
      </c>
      <c r="B771" s="33" t="s">
        <v>39</v>
      </c>
      <c r="C771" s="33"/>
      <c r="D771" s="33" t="s">
        <v>76</v>
      </c>
      <c r="E771" s="33"/>
      <c r="F771" s="33" t="s">
        <v>77</v>
      </c>
      <c r="G771" s="33"/>
    </row>
    <row r="772" spans="1:8" x14ac:dyDescent="0.25">
      <c r="A772" s="28" t="s">
        <v>42</v>
      </c>
      <c r="B772" s="33" t="s">
        <v>43</v>
      </c>
      <c r="C772" s="33"/>
      <c r="D772" s="33" t="s">
        <v>44</v>
      </c>
      <c r="E772" s="33"/>
      <c r="F772" s="33" t="s">
        <v>45</v>
      </c>
      <c r="G772" s="33"/>
    </row>
    <row r="773" spans="1:8" x14ac:dyDescent="0.25">
      <c r="A773" s="28" t="s">
        <v>46</v>
      </c>
      <c r="B773" s="33" t="s">
        <v>47</v>
      </c>
      <c r="C773" s="33"/>
      <c r="D773" s="33"/>
      <c r="E773" s="33"/>
      <c r="F773" s="33" t="s">
        <v>48</v>
      </c>
      <c r="G773" s="33"/>
    </row>
    <row r="774" spans="1:8" x14ac:dyDescent="0.25">
      <c r="A774" s="28" t="s">
        <v>49</v>
      </c>
      <c r="B774" s="33" t="s">
        <v>50</v>
      </c>
      <c r="C774" s="33"/>
      <c r="D774" s="33" t="s">
        <v>51</v>
      </c>
      <c r="E774" s="33"/>
      <c r="F774" s="33" t="s">
        <v>52</v>
      </c>
      <c r="G774" s="33"/>
    </row>
    <row r="775" spans="1:8" x14ac:dyDescent="0.25">
      <c r="A775" s="28" t="s">
        <v>53</v>
      </c>
      <c r="B775" s="33" t="s">
        <v>32</v>
      </c>
      <c r="C775" s="33"/>
      <c r="D775" s="33" t="s">
        <v>54</v>
      </c>
      <c r="E775" s="33"/>
      <c r="F775" s="33" t="s">
        <v>55</v>
      </c>
      <c r="G775" s="33"/>
    </row>
    <row r="776" spans="1:8" x14ac:dyDescent="0.25">
      <c r="A776" s="28" t="s">
        <v>56</v>
      </c>
      <c r="B776" s="33" t="s">
        <v>57</v>
      </c>
      <c r="C776" s="33"/>
      <c r="D776" s="33"/>
      <c r="E776" s="33"/>
      <c r="F776" s="33" t="s">
        <v>58</v>
      </c>
      <c r="G776" s="33"/>
    </row>
    <row r="777" spans="1:8" x14ac:dyDescent="0.25">
      <c r="B777" s="3"/>
      <c r="C777" s="3"/>
      <c r="D777" s="3"/>
      <c r="E777" s="3"/>
      <c r="F777" s="3"/>
      <c r="G777" s="3"/>
    </row>
    <row r="778" spans="1:8" x14ac:dyDescent="0.25">
      <c r="C778" s="29">
        <f>1*SUM(C765:C776)</f>
        <v>0</v>
      </c>
      <c r="E778" s="29">
        <f>2*SUM(E765:E776)</f>
        <v>0</v>
      </c>
      <c r="G778" s="29">
        <f>3*SUM(G765:G776)</f>
        <v>0</v>
      </c>
    </row>
    <row r="779" spans="1:8" x14ac:dyDescent="0.25">
      <c r="A779" s="30" t="s">
        <v>59</v>
      </c>
      <c r="H779" s="28">
        <f>SUM(B778:G778)</f>
        <v>0</v>
      </c>
    </row>
    <row r="780" spans="1:8" x14ac:dyDescent="0.25">
      <c r="A780" s="30"/>
      <c r="B780" s="83" t="s">
        <v>11</v>
      </c>
      <c r="C780" s="84"/>
      <c r="D780" s="84"/>
      <c r="E780" s="84"/>
      <c r="F780" s="84"/>
      <c r="G780" s="85"/>
    </row>
    <row r="781" spans="1:8" x14ac:dyDescent="0.25">
      <c r="A781" s="28" t="s">
        <v>60</v>
      </c>
      <c r="B781" s="33" t="s">
        <v>14</v>
      </c>
      <c r="C781" s="32" t="s">
        <v>13</v>
      </c>
      <c r="D781" s="33" t="s">
        <v>61</v>
      </c>
      <c r="E781" s="32" t="s">
        <v>13</v>
      </c>
      <c r="F781" s="33" t="s">
        <v>62</v>
      </c>
      <c r="G781" s="32" t="s">
        <v>13</v>
      </c>
    </row>
    <row r="782" spans="1:8" x14ac:dyDescent="0.25">
      <c r="A782" s="29" t="s">
        <v>78</v>
      </c>
      <c r="B782" s="29" t="s">
        <v>63</v>
      </c>
      <c r="C782" s="29"/>
      <c r="D782" s="29" t="s">
        <v>29</v>
      </c>
      <c r="E782" s="29"/>
      <c r="F782" s="29" t="s">
        <v>64</v>
      </c>
      <c r="G782" s="29"/>
    </row>
    <row r="784" spans="1:8" x14ac:dyDescent="0.25">
      <c r="C784" s="29">
        <f>2*C782</f>
        <v>0</v>
      </c>
      <c r="E784" s="29">
        <f>4*E782</f>
        <v>0</v>
      </c>
      <c r="G784" s="29">
        <f>6*G782</f>
        <v>0</v>
      </c>
    </row>
    <row r="785" spans="1:8" x14ac:dyDescent="0.25">
      <c r="A785" s="30" t="s">
        <v>65</v>
      </c>
      <c r="H785" s="28">
        <f>SUM(B784:G784)</f>
        <v>0</v>
      </c>
    </row>
    <row r="787" spans="1:8" x14ac:dyDescent="0.25">
      <c r="A787" s="30" t="s">
        <v>79</v>
      </c>
      <c r="H787" s="28">
        <f>SUM(H779:H785)</f>
        <v>0</v>
      </c>
    </row>
    <row r="789" spans="1:8" x14ac:dyDescent="0.25">
      <c r="A789" s="28" t="s">
        <v>80</v>
      </c>
      <c r="B789" s="29" t="s">
        <v>81</v>
      </c>
      <c r="C789" s="34"/>
      <c r="D789" s="29"/>
      <c r="E789" s="34"/>
    </row>
    <row r="790" spans="1:8" x14ac:dyDescent="0.25">
      <c r="A790" s="29" t="s">
        <v>82</v>
      </c>
      <c r="B790" s="29" t="s">
        <v>83</v>
      </c>
      <c r="C790" s="34" t="e">
        <f>27/H787</f>
        <v>#DIV/0!</v>
      </c>
      <c r="D790" s="29"/>
      <c r="E790" s="34"/>
    </row>
    <row r="791" spans="1:8" x14ac:dyDescent="0.25">
      <c r="A791" s="29" t="s">
        <v>84</v>
      </c>
      <c r="B791" s="29" t="s">
        <v>85</v>
      </c>
      <c r="C791" s="34" t="e">
        <f>28/H787</f>
        <v>#DIV/0!</v>
      </c>
      <c r="D791" s="33" t="s">
        <v>86</v>
      </c>
      <c r="E791" s="34" t="e">
        <f>59/H787</f>
        <v>#DIV/0!</v>
      </c>
    </row>
    <row r="792" spans="1:8" x14ac:dyDescent="0.25">
      <c r="A792" s="29" t="s">
        <v>87</v>
      </c>
      <c r="B792" s="29" t="s">
        <v>88</v>
      </c>
      <c r="C792" s="34" t="e">
        <f>60/H787</f>
        <v>#DIV/0!</v>
      </c>
      <c r="D792" s="29"/>
      <c r="E792" s="34"/>
    </row>
    <row r="795" spans="1:8" x14ac:dyDescent="0.25">
      <c r="A795" s="30" t="s">
        <v>89</v>
      </c>
      <c r="B795" s="83" t="s">
        <v>11</v>
      </c>
      <c r="C795" s="84"/>
      <c r="D795" s="84"/>
      <c r="E795" s="84"/>
      <c r="F795" s="84"/>
      <c r="G795" s="85"/>
    </row>
    <row r="796" spans="1:8" x14ac:dyDescent="0.25">
      <c r="A796" s="28" t="s">
        <v>66</v>
      </c>
      <c r="B796" s="33" t="s">
        <v>12</v>
      </c>
      <c r="C796" s="32" t="s">
        <v>13</v>
      </c>
      <c r="D796" s="33" t="s">
        <v>14</v>
      </c>
      <c r="E796" s="32" t="s">
        <v>13</v>
      </c>
      <c r="F796" s="33" t="s">
        <v>15</v>
      </c>
      <c r="G796" s="32" t="s">
        <v>13</v>
      </c>
      <c r="H796" s="33" t="s">
        <v>61</v>
      </c>
    </row>
    <row r="797" spans="1:8" x14ac:dyDescent="0.25">
      <c r="A797" s="29"/>
      <c r="B797" s="29" t="s">
        <v>67</v>
      </c>
      <c r="C797" s="29"/>
      <c r="D797" s="29" t="s">
        <v>68</v>
      </c>
      <c r="E797" s="29"/>
      <c r="F797" s="29" t="s">
        <v>69</v>
      </c>
      <c r="G797" s="29"/>
      <c r="H797" s="29" t="s">
        <v>70</v>
      </c>
    </row>
    <row r="798" spans="1:8" x14ac:dyDescent="0.25">
      <c r="A798" s="30"/>
      <c r="C798" s="29">
        <f>1*C797</f>
        <v>0</v>
      </c>
      <c r="E798" s="29">
        <f>2*E797</f>
        <v>0</v>
      </c>
      <c r="G798" s="29">
        <f>3*G797</f>
        <v>0</v>
      </c>
    </row>
    <row r="799" spans="1:8" x14ac:dyDescent="0.25">
      <c r="A799" s="30" t="s">
        <v>71</v>
      </c>
    </row>
    <row r="801" spans="1:2" x14ac:dyDescent="0.25">
      <c r="A801" s="29" t="s">
        <v>72</v>
      </c>
      <c r="B801" s="29">
        <f>+(H780+H785)*I731</f>
        <v>0</v>
      </c>
    </row>
    <row r="803" spans="1:2" x14ac:dyDescent="0.25">
      <c r="A803" s="35" t="s">
        <v>90</v>
      </c>
    </row>
    <row r="804" spans="1:2" x14ac:dyDescent="0.25">
      <c r="A804" t="s">
        <v>91</v>
      </c>
    </row>
    <row r="805" spans="1:2" x14ac:dyDescent="0.25">
      <c r="A805" t="s">
        <v>92</v>
      </c>
    </row>
    <row r="806" spans="1:2" x14ac:dyDescent="0.25">
      <c r="A806" t="s">
        <v>93</v>
      </c>
    </row>
    <row r="825" spans="1:7" x14ac:dyDescent="0.25">
      <c r="A825" s="28" t="s">
        <v>6</v>
      </c>
      <c r="B825" s="29" t="s">
        <v>73</v>
      </c>
    </row>
    <row r="826" spans="1:7" x14ac:dyDescent="0.25">
      <c r="A826" s="28" t="s">
        <v>7</v>
      </c>
      <c r="B826" s="29"/>
    </row>
    <row r="827" spans="1:7" x14ac:dyDescent="0.25">
      <c r="A827" s="28" t="s">
        <v>8</v>
      </c>
      <c r="B827" s="29"/>
    </row>
    <row r="828" spans="1:7" x14ac:dyDescent="0.25">
      <c r="A828" s="28" t="s">
        <v>9</v>
      </c>
      <c r="B828" s="29"/>
    </row>
    <row r="830" spans="1:7" x14ac:dyDescent="0.25">
      <c r="A830" s="30" t="s">
        <v>10</v>
      </c>
      <c r="B830" s="83" t="s">
        <v>11</v>
      </c>
      <c r="C830" s="84"/>
      <c r="D830" s="84"/>
      <c r="E830" s="84"/>
      <c r="F830" s="84"/>
      <c r="G830" s="85"/>
    </row>
    <row r="831" spans="1:7" x14ac:dyDescent="0.25">
      <c r="A831" s="31"/>
      <c r="B831" s="32" t="s">
        <v>12</v>
      </c>
      <c r="C831" s="32" t="s">
        <v>13</v>
      </c>
      <c r="D831" s="32" t="s">
        <v>14</v>
      </c>
      <c r="E831" s="32" t="s">
        <v>13</v>
      </c>
      <c r="F831" s="32" t="s">
        <v>15</v>
      </c>
      <c r="G831" s="32" t="s">
        <v>13</v>
      </c>
    </row>
    <row r="832" spans="1:7" x14ac:dyDescent="0.25">
      <c r="A832" s="28" t="s">
        <v>16</v>
      </c>
      <c r="B832" s="33" t="s">
        <v>17</v>
      </c>
      <c r="C832" s="33"/>
      <c r="D832" s="33" t="s">
        <v>18</v>
      </c>
      <c r="E832" s="33"/>
      <c r="F832" s="33" t="s">
        <v>19</v>
      </c>
      <c r="G832" s="33"/>
    </row>
    <row r="833" spans="1:8" x14ac:dyDescent="0.25">
      <c r="A833" s="28" t="s">
        <v>20</v>
      </c>
      <c r="B833" s="33" t="s">
        <v>21</v>
      </c>
      <c r="C833" s="33"/>
      <c r="D833" s="33" t="s">
        <v>22</v>
      </c>
      <c r="E833" s="33"/>
      <c r="F833" s="33" t="s">
        <v>23</v>
      </c>
      <c r="G833" s="33"/>
    </row>
    <row r="834" spans="1:8" x14ac:dyDescent="0.25">
      <c r="A834" s="28" t="s">
        <v>24</v>
      </c>
      <c r="B834" s="33" t="s">
        <v>25</v>
      </c>
      <c r="C834" s="33"/>
      <c r="D834" s="33"/>
      <c r="E834" s="33"/>
      <c r="F834" s="33" t="s">
        <v>26</v>
      </c>
      <c r="G834" s="33"/>
    </row>
    <row r="835" spans="1:8" x14ac:dyDescent="0.25">
      <c r="A835" s="28" t="s">
        <v>27</v>
      </c>
      <c r="B835" s="33" t="s">
        <v>28</v>
      </c>
      <c r="C835" s="33"/>
      <c r="D835" s="33" t="s">
        <v>29</v>
      </c>
      <c r="E835" s="33"/>
      <c r="F835" s="33" t="s">
        <v>30</v>
      </c>
      <c r="G835" s="33"/>
    </row>
    <row r="836" spans="1:8" x14ac:dyDescent="0.25">
      <c r="A836" s="28" t="s">
        <v>31</v>
      </c>
      <c r="B836" s="33" t="s">
        <v>32</v>
      </c>
      <c r="C836" s="33"/>
      <c r="D836" s="33" t="s">
        <v>29</v>
      </c>
      <c r="E836" s="33"/>
      <c r="F836" s="33" t="s">
        <v>33</v>
      </c>
      <c r="G836" s="33"/>
    </row>
    <row r="837" spans="1:8" x14ac:dyDescent="0.25">
      <c r="A837" s="28" t="s">
        <v>34</v>
      </c>
      <c r="B837" s="33" t="s">
        <v>35</v>
      </c>
      <c r="C837" s="33"/>
      <c r="D837" s="33" t="s">
        <v>74</v>
      </c>
      <c r="E837" s="33"/>
      <c r="F837" s="33" t="s">
        <v>75</v>
      </c>
      <c r="G837" s="33"/>
    </row>
    <row r="838" spans="1:8" x14ac:dyDescent="0.25">
      <c r="A838" s="28" t="s">
        <v>38</v>
      </c>
      <c r="B838" s="33" t="s">
        <v>39</v>
      </c>
      <c r="C838" s="33"/>
      <c r="D838" s="33" t="s">
        <v>76</v>
      </c>
      <c r="E838" s="33"/>
      <c r="F838" s="33" t="s">
        <v>77</v>
      </c>
      <c r="G838" s="33"/>
    </row>
    <row r="839" spans="1:8" x14ac:dyDescent="0.25">
      <c r="A839" s="28" t="s">
        <v>42</v>
      </c>
      <c r="B839" s="33" t="s">
        <v>43</v>
      </c>
      <c r="C839" s="33"/>
      <c r="D839" s="33" t="s">
        <v>44</v>
      </c>
      <c r="E839" s="33"/>
      <c r="F839" s="33" t="s">
        <v>45</v>
      </c>
      <c r="G839" s="33"/>
    </row>
    <row r="840" spans="1:8" x14ac:dyDescent="0.25">
      <c r="A840" s="28" t="s">
        <v>46</v>
      </c>
      <c r="B840" s="33" t="s">
        <v>47</v>
      </c>
      <c r="C840" s="33"/>
      <c r="D840" s="33"/>
      <c r="E840" s="33"/>
      <c r="F840" s="33" t="s">
        <v>48</v>
      </c>
      <c r="G840" s="33"/>
    </row>
    <row r="841" spans="1:8" x14ac:dyDescent="0.25">
      <c r="A841" s="28" t="s">
        <v>49</v>
      </c>
      <c r="B841" s="33" t="s">
        <v>50</v>
      </c>
      <c r="C841" s="33"/>
      <c r="D841" s="33" t="s">
        <v>51</v>
      </c>
      <c r="E841" s="33"/>
      <c r="F841" s="33" t="s">
        <v>52</v>
      </c>
      <c r="G841" s="33"/>
    </row>
    <row r="842" spans="1:8" x14ac:dyDescent="0.25">
      <c r="A842" s="28" t="s">
        <v>53</v>
      </c>
      <c r="B842" s="33" t="s">
        <v>32</v>
      </c>
      <c r="C842" s="33"/>
      <c r="D842" s="33" t="s">
        <v>54</v>
      </c>
      <c r="E842" s="33"/>
      <c r="F842" s="33" t="s">
        <v>55</v>
      </c>
      <c r="G842" s="33"/>
    </row>
    <row r="843" spans="1:8" x14ac:dyDescent="0.25">
      <c r="A843" s="28" t="s">
        <v>56</v>
      </c>
      <c r="B843" s="33" t="s">
        <v>57</v>
      </c>
      <c r="C843" s="33"/>
      <c r="D843" s="33"/>
      <c r="E843" s="33"/>
      <c r="F843" s="33" t="s">
        <v>58</v>
      </c>
      <c r="G843" s="33"/>
    </row>
    <row r="844" spans="1:8" x14ac:dyDescent="0.25">
      <c r="B844" s="3"/>
      <c r="C844" s="3"/>
      <c r="D844" s="3"/>
      <c r="E844" s="3"/>
      <c r="F844" s="3"/>
      <c r="G844" s="3"/>
    </row>
    <row r="845" spans="1:8" x14ac:dyDescent="0.25">
      <c r="C845" s="29">
        <f>1*SUM(C832:C843)</f>
        <v>0</v>
      </c>
      <c r="E845" s="29">
        <f>2*SUM(E832:E843)</f>
        <v>0</v>
      </c>
      <c r="G845" s="29">
        <f>3*SUM(G832:G843)</f>
        <v>0</v>
      </c>
    </row>
    <row r="846" spans="1:8" x14ac:dyDescent="0.25">
      <c r="A846" s="30" t="s">
        <v>59</v>
      </c>
      <c r="H846" s="28">
        <f>SUM(B845:G845)</f>
        <v>0</v>
      </c>
    </row>
    <row r="847" spans="1:8" x14ac:dyDescent="0.25">
      <c r="A847" s="30"/>
      <c r="B847" s="83" t="s">
        <v>11</v>
      </c>
      <c r="C847" s="84"/>
      <c r="D847" s="84"/>
      <c r="E847" s="84"/>
      <c r="F847" s="84"/>
      <c r="G847" s="85"/>
    </row>
    <row r="848" spans="1:8" x14ac:dyDescent="0.25">
      <c r="A848" s="28" t="s">
        <v>60</v>
      </c>
      <c r="B848" s="33" t="s">
        <v>14</v>
      </c>
      <c r="C848" s="32" t="s">
        <v>13</v>
      </c>
      <c r="D848" s="33" t="s">
        <v>61</v>
      </c>
      <c r="E848" s="32" t="s">
        <v>13</v>
      </c>
      <c r="F848" s="33" t="s">
        <v>62</v>
      </c>
      <c r="G848" s="32" t="s">
        <v>13</v>
      </c>
    </row>
    <row r="849" spans="1:8" x14ac:dyDescent="0.25">
      <c r="A849" s="29" t="s">
        <v>78</v>
      </c>
      <c r="B849" s="29" t="s">
        <v>63</v>
      </c>
      <c r="C849" s="29"/>
      <c r="D849" s="29" t="s">
        <v>29</v>
      </c>
      <c r="E849" s="29"/>
      <c r="F849" s="29" t="s">
        <v>64</v>
      </c>
      <c r="G849" s="29"/>
    </row>
    <row r="851" spans="1:8" x14ac:dyDescent="0.25">
      <c r="C851" s="29">
        <f>2*C849</f>
        <v>0</v>
      </c>
      <c r="E851" s="29">
        <f>4*E849</f>
        <v>0</v>
      </c>
      <c r="G851" s="29">
        <f>6*G849</f>
        <v>0</v>
      </c>
    </row>
    <row r="852" spans="1:8" x14ac:dyDescent="0.25">
      <c r="A852" s="30" t="s">
        <v>65</v>
      </c>
      <c r="H852" s="28">
        <f>SUM(B851:G851)</f>
        <v>0</v>
      </c>
    </row>
    <row r="854" spans="1:8" x14ac:dyDescent="0.25">
      <c r="A854" s="30" t="s">
        <v>79</v>
      </c>
      <c r="H854" s="28">
        <f>SUM(H846:H852)</f>
        <v>0</v>
      </c>
    </row>
    <row r="856" spans="1:8" x14ac:dyDescent="0.25">
      <c r="A856" s="28" t="s">
        <v>80</v>
      </c>
      <c r="B856" s="29" t="s">
        <v>81</v>
      </c>
      <c r="C856" s="34"/>
      <c r="D856" s="29"/>
      <c r="E856" s="34"/>
    </row>
    <row r="857" spans="1:8" x14ac:dyDescent="0.25">
      <c r="A857" s="29" t="s">
        <v>82</v>
      </c>
      <c r="B857" s="29" t="s">
        <v>83</v>
      </c>
      <c r="C857" s="34" t="e">
        <f>27/H854</f>
        <v>#DIV/0!</v>
      </c>
      <c r="D857" s="29"/>
      <c r="E857" s="34"/>
    </row>
    <row r="858" spans="1:8" x14ac:dyDescent="0.25">
      <c r="A858" s="29" t="s">
        <v>84</v>
      </c>
      <c r="B858" s="29" t="s">
        <v>85</v>
      </c>
      <c r="C858" s="34" t="e">
        <f>28/H854</f>
        <v>#DIV/0!</v>
      </c>
      <c r="D858" s="33" t="s">
        <v>86</v>
      </c>
      <c r="E858" s="34" t="e">
        <f>59/H854</f>
        <v>#DIV/0!</v>
      </c>
    </row>
    <row r="859" spans="1:8" x14ac:dyDescent="0.25">
      <c r="A859" s="29" t="s">
        <v>87</v>
      </c>
      <c r="B859" s="29" t="s">
        <v>88</v>
      </c>
      <c r="C859" s="34" t="e">
        <f>60/H854</f>
        <v>#DIV/0!</v>
      </c>
      <c r="D859" s="29"/>
      <c r="E859" s="34"/>
    </row>
    <row r="862" spans="1:8" x14ac:dyDescent="0.25">
      <c r="A862" s="30" t="s">
        <v>89</v>
      </c>
      <c r="B862" s="83" t="s">
        <v>11</v>
      </c>
      <c r="C862" s="84"/>
      <c r="D862" s="84"/>
      <c r="E862" s="84"/>
      <c r="F862" s="84"/>
      <c r="G862" s="85"/>
    </row>
    <row r="863" spans="1:8" x14ac:dyDescent="0.25">
      <c r="A863" s="28" t="s">
        <v>66</v>
      </c>
      <c r="B863" s="33" t="s">
        <v>12</v>
      </c>
      <c r="C863" s="32" t="s">
        <v>13</v>
      </c>
      <c r="D863" s="33" t="s">
        <v>14</v>
      </c>
      <c r="E863" s="32" t="s">
        <v>13</v>
      </c>
      <c r="F863" s="33" t="s">
        <v>15</v>
      </c>
      <c r="G863" s="32" t="s">
        <v>13</v>
      </c>
      <c r="H863" s="33" t="s">
        <v>61</v>
      </c>
    </row>
    <row r="864" spans="1:8" x14ac:dyDescent="0.25">
      <c r="A864" s="29"/>
      <c r="B864" s="29" t="s">
        <v>67</v>
      </c>
      <c r="C864" s="29"/>
      <c r="D864" s="29" t="s">
        <v>68</v>
      </c>
      <c r="E864" s="29"/>
      <c r="F864" s="29" t="s">
        <v>69</v>
      </c>
      <c r="G864" s="29"/>
      <c r="H864" s="29" t="s">
        <v>70</v>
      </c>
    </row>
    <row r="865" spans="1:7" x14ac:dyDescent="0.25">
      <c r="A865" s="30"/>
      <c r="C865" s="29">
        <f>1*C864</f>
        <v>0</v>
      </c>
      <c r="E865" s="29">
        <f>2*E864</f>
        <v>0</v>
      </c>
      <c r="G865" s="29">
        <f>3*G864</f>
        <v>0</v>
      </c>
    </row>
    <row r="866" spans="1:7" x14ac:dyDescent="0.25">
      <c r="A866" s="30" t="s">
        <v>71</v>
      </c>
    </row>
    <row r="868" spans="1:7" x14ac:dyDescent="0.25">
      <c r="A868" s="29" t="s">
        <v>72</v>
      </c>
      <c r="B868" s="29">
        <f>+(H847+H852)*I798</f>
        <v>0</v>
      </c>
    </row>
    <row r="870" spans="1:7" x14ac:dyDescent="0.25">
      <c r="A870" s="35" t="s">
        <v>90</v>
      </c>
    </row>
    <row r="871" spans="1:7" x14ac:dyDescent="0.25">
      <c r="A871" t="s">
        <v>91</v>
      </c>
    </row>
    <row r="872" spans="1:7" x14ac:dyDescent="0.25">
      <c r="A872" t="s">
        <v>92</v>
      </c>
    </row>
    <row r="873" spans="1:7" x14ac:dyDescent="0.25">
      <c r="A873" t="s">
        <v>93</v>
      </c>
    </row>
    <row r="893" spans="1:2" x14ac:dyDescent="0.25">
      <c r="A893" s="28" t="s">
        <v>6</v>
      </c>
      <c r="B893" s="29" t="s">
        <v>73</v>
      </c>
    </row>
    <row r="894" spans="1:2" x14ac:dyDescent="0.25">
      <c r="A894" s="28" t="s">
        <v>7</v>
      </c>
      <c r="B894" s="29"/>
    </row>
    <row r="895" spans="1:2" x14ac:dyDescent="0.25">
      <c r="A895" s="28" t="s">
        <v>8</v>
      </c>
      <c r="B895" s="29"/>
    </row>
    <row r="896" spans="1:2" x14ac:dyDescent="0.25">
      <c r="A896" s="28" t="s">
        <v>9</v>
      </c>
      <c r="B896" s="29"/>
    </row>
    <row r="898" spans="1:7" x14ac:dyDescent="0.25">
      <c r="A898" s="30" t="s">
        <v>10</v>
      </c>
      <c r="B898" s="83" t="s">
        <v>11</v>
      </c>
      <c r="C898" s="84"/>
      <c r="D898" s="84"/>
      <c r="E898" s="84"/>
      <c r="F898" s="84"/>
      <c r="G898" s="85"/>
    </row>
    <row r="899" spans="1:7" x14ac:dyDescent="0.25">
      <c r="A899" s="31"/>
      <c r="B899" s="32" t="s">
        <v>12</v>
      </c>
      <c r="C899" s="32" t="s">
        <v>13</v>
      </c>
      <c r="D899" s="32" t="s">
        <v>14</v>
      </c>
      <c r="E899" s="32" t="s">
        <v>13</v>
      </c>
      <c r="F899" s="32" t="s">
        <v>15</v>
      </c>
      <c r="G899" s="32" t="s">
        <v>13</v>
      </c>
    </row>
    <row r="900" spans="1:7" x14ac:dyDescent="0.25">
      <c r="A900" s="28" t="s">
        <v>16</v>
      </c>
      <c r="B900" s="33" t="s">
        <v>17</v>
      </c>
      <c r="C900" s="33"/>
      <c r="D900" s="33" t="s">
        <v>18</v>
      </c>
      <c r="E900" s="33"/>
      <c r="F900" s="33" t="s">
        <v>19</v>
      </c>
      <c r="G900" s="33"/>
    </row>
    <row r="901" spans="1:7" x14ac:dyDescent="0.25">
      <c r="A901" s="28" t="s">
        <v>20</v>
      </c>
      <c r="B901" s="33" t="s">
        <v>21</v>
      </c>
      <c r="C901" s="33"/>
      <c r="D901" s="33" t="s">
        <v>22</v>
      </c>
      <c r="E901" s="33"/>
      <c r="F901" s="33" t="s">
        <v>23</v>
      </c>
      <c r="G901" s="33"/>
    </row>
    <row r="902" spans="1:7" x14ac:dyDescent="0.25">
      <c r="A902" s="28" t="s">
        <v>24</v>
      </c>
      <c r="B902" s="33" t="s">
        <v>25</v>
      </c>
      <c r="C902" s="33"/>
      <c r="D902" s="33"/>
      <c r="E902" s="33"/>
      <c r="F902" s="33" t="s">
        <v>26</v>
      </c>
      <c r="G902" s="33"/>
    </row>
    <row r="903" spans="1:7" x14ac:dyDescent="0.25">
      <c r="A903" s="28" t="s">
        <v>27</v>
      </c>
      <c r="B903" s="33" t="s">
        <v>28</v>
      </c>
      <c r="C903" s="33"/>
      <c r="D903" s="33" t="s">
        <v>29</v>
      </c>
      <c r="E903" s="33"/>
      <c r="F903" s="33" t="s">
        <v>30</v>
      </c>
      <c r="G903" s="33"/>
    </row>
    <row r="904" spans="1:7" x14ac:dyDescent="0.25">
      <c r="A904" s="28" t="s">
        <v>31</v>
      </c>
      <c r="B904" s="33" t="s">
        <v>32</v>
      </c>
      <c r="C904" s="33"/>
      <c r="D904" s="33" t="s">
        <v>29</v>
      </c>
      <c r="E904" s="33"/>
      <c r="F904" s="33" t="s">
        <v>33</v>
      </c>
      <c r="G904" s="33"/>
    </row>
    <row r="905" spans="1:7" x14ac:dyDescent="0.25">
      <c r="A905" s="28" t="s">
        <v>34</v>
      </c>
      <c r="B905" s="33" t="s">
        <v>35</v>
      </c>
      <c r="C905" s="33"/>
      <c r="D905" s="33" t="s">
        <v>74</v>
      </c>
      <c r="E905" s="33"/>
      <c r="F905" s="33" t="s">
        <v>75</v>
      </c>
      <c r="G905" s="33"/>
    </row>
    <row r="906" spans="1:7" x14ac:dyDescent="0.25">
      <c r="A906" s="28" t="s">
        <v>38</v>
      </c>
      <c r="B906" s="33" t="s">
        <v>39</v>
      </c>
      <c r="C906" s="33"/>
      <c r="D906" s="33" t="s">
        <v>76</v>
      </c>
      <c r="E906" s="33"/>
      <c r="F906" s="33" t="s">
        <v>77</v>
      </c>
      <c r="G906" s="33"/>
    </row>
    <row r="907" spans="1:7" x14ac:dyDescent="0.25">
      <c r="A907" s="28" t="s">
        <v>42</v>
      </c>
      <c r="B907" s="33" t="s">
        <v>43</v>
      </c>
      <c r="C907" s="33"/>
      <c r="D907" s="33" t="s">
        <v>44</v>
      </c>
      <c r="E907" s="33"/>
      <c r="F907" s="33" t="s">
        <v>45</v>
      </c>
      <c r="G907" s="33"/>
    </row>
    <row r="908" spans="1:7" x14ac:dyDescent="0.25">
      <c r="A908" s="28" t="s">
        <v>46</v>
      </c>
      <c r="B908" s="33" t="s">
        <v>47</v>
      </c>
      <c r="C908" s="33"/>
      <c r="D908" s="33"/>
      <c r="E908" s="33"/>
      <c r="F908" s="33" t="s">
        <v>48</v>
      </c>
      <c r="G908" s="33"/>
    </row>
    <row r="909" spans="1:7" x14ac:dyDescent="0.25">
      <c r="A909" s="28" t="s">
        <v>49</v>
      </c>
      <c r="B909" s="33" t="s">
        <v>50</v>
      </c>
      <c r="C909" s="33"/>
      <c r="D909" s="33" t="s">
        <v>51</v>
      </c>
      <c r="E909" s="33"/>
      <c r="F909" s="33" t="s">
        <v>52</v>
      </c>
      <c r="G909" s="33"/>
    </row>
    <row r="910" spans="1:7" x14ac:dyDescent="0.25">
      <c r="A910" s="28" t="s">
        <v>53</v>
      </c>
      <c r="B910" s="33" t="s">
        <v>32</v>
      </c>
      <c r="C910" s="33"/>
      <c r="D910" s="33" t="s">
        <v>54</v>
      </c>
      <c r="E910" s="33"/>
      <c r="F910" s="33" t="s">
        <v>55</v>
      </c>
      <c r="G910" s="33"/>
    </row>
    <row r="911" spans="1:7" x14ac:dyDescent="0.25">
      <c r="A911" s="28" t="s">
        <v>56</v>
      </c>
      <c r="B911" s="33" t="s">
        <v>57</v>
      </c>
      <c r="C911" s="33"/>
      <c r="D911" s="33"/>
      <c r="E911" s="33"/>
      <c r="F911" s="33" t="s">
        <v>58</v>
      </c>
      <c r="G911" s="33"/>
    </row>
    <row r="912" spans="1:7" x14ac:dyDescent="0.25">
      <c r="B912" s="3"/>
      <c r="C912" s="3"/>
      <c r="D912" s="3"/>
      <c r="E912" s="3"/>
      <c r="F912" s="3"/>
      <c r="G912" s="3"/>
    </row>
    <row r="913" spans="1:8" x14ac:dyDescent="0.25">
      <c r="C913" s="29">
        <f>1*SUM(C900:C911)</f>
        <v>0</v>
      </c>
      <c r="E913" s="29">
        <f>2*SUM(E900:E911)</f>
        <v>0</v>
      </c>
      <c r="G913" s="29">
        <f>3*SUM(G900:G911)</f>
        <v>0</v>
      </c>
    </row>
    <row r="914" spans="1:8" x14ac:dyDescent="0.25">
      <c r="A914" s="30" t="s">
        <v>59</v>
      </c>
      <c r="H914" s="28">
        <f>SUM(B913:G913)</f>
        <v>0</v>
      </c>
    </row>
    <row r="915" spans="1:8" x14ac:dyDescent="0.25">
      <c r="A915" s="30"/>
      <c r="B915" s="83" t="s">
        <v>11</v>
      </c>
      <c r="C915" s="84"/>
      <c r="D915" s="84"/>
      <c r="E915" s="84"/>
      <c r="F915" s="84"/>
      <c r="G915" s="85"/>
    </row>
    <row r="916" spans="1:8" x14ac:dyDescent="0.25">
      <c r="A916" s="28" t="s">
        <v>60</v>
      </c>
      <c r="B916" s="33" t="s">
        <v>14</v>
      </c>
      <c r="C916" s="32" t="s">
        <v>13</v>
      </c>
      <c r="D916" s="33" t="s">
        <v>61</v>
      </c>
      <c r="E916" s="32" t="s">
        <v>13</v>
      </c>
      <c r="F916" s="33" t="s">
        <v>62</v>
      </c>
      <c r="G916" s="32" t="s">
        <v>13</v>
      </c>
    </row>
    <row r="917" spans="1:8" x14ac:dyDescent="0.25">
      <c r="A917" s="29" t="s">
        <v>78</v>
      </c>
      <c r="B917" s="29" t="s">
        <v>63</v>
      </c>
      <c r="C917" s="29"/>
      <c r="D917" s="29" t="s">
        <v>29</v>
      </c>
      <c r="E917" s="29"/>
      <c r="F917" s="29" t="s">
        <v>64</v>
      </c>
      <c r="G917" s="29"/>
    </row>
    <row r="919" spans="1:8" x14ac:dyDescent="0.25">
      <c r="C919" s="29">
        <f>2*C917</f>
        <v>0</v>
      </c>
      <c r="E919" s="29">
        <f>4*E917</f>
        <v>0</v>
      </c>
      <c r="G919" s="29">
        <f>6*G917</f>
        <v>0</v>
      </c>
    </row>
    <row r="920" spans="1:8" x14ac:dyDescent="0.25">
      <c r="A920" s="30" t="s">
        <v>65</v>
      </c>
      <c r="H920" s="28">
        <f>SUM(B919:G919)</f>
        <v>0</v>
      </c>
    </row>
    <row r="922" spans="1:8" x14ac:dyDescent="0.25">
      <c r="A922" s="30" t="s">
        <v>79</v>
      </c>
      <c r="H922" s="28">
        <f>SUM(H914:H920)</f>
        <v>0</v>
      </c>
    </row>
    <row r="924" spans="1:8" x14ac:dyDescent="0.25">
      <c r="A924" s="28" t="s">
        <v>80</v>
      </c>
      <c r="B924" s="29" t="s">
        <v>81</v>
      </c>
      <c r="C924" s="34"/>
      <c r="D924" s="29"/>
      <c r="E924" s="34"/>
    </row>
    <row r="925" spans="1:8" x14ac:dyDescent="0.25">
      <c r="A925" s="29" t="s">
        <v>82</v>
      </c>
      <c r="B925" s="29" t="s">
        <v>83</v>
      </c>
      <c r="C925" s="34" t="e">
        <f>27/H922</f>
        <v>#DIV/0!</v>
      </c>
      <c r="D925" s="29"/>
      <c r="E925" s="34"/>
    </row>
    <row r="926" spans="1:8" x14ac:dyDescent="0.25">
      <c r="A926" s="29" t="s">
        <v>84</v>
      </c>
      <c r="B926" s="29" t="s">
        <v>85</v>
      </c>
      <c r="C926" s="34" t="e">
        <f>28/H922</f>
        <v>#DIV/0!</v>
      </c>
      <c r="D926" s="33" t="s">
        <v>86</v>
      </c>
      <c r="E926" s="34" t="e">
        <f>59/H922</f>
        <v>#DIV/0!</v>
      </c>
    </row>
    <row r="927" spans="1:8" x14ac:dyDescent="0.25">
      <c r="A927" s="29" t="s">
        <v>87</v>
      </c>
      <c r="B927" s="29" t="s">
        <v>88</v>
      </c>
      <c r="C927" s="34" t="e">
        <f>60/H922</f>
        <v>#DIV/0!</v>
      </c>
      <c r="D927" s="29"/>
      <c r="E927" s="34"/>
    </row>
    <row r="930" spans="1:8" x14ac:dyDescent="0.25">
      <c r="A930" s="30" t="s">
        <v>89</v>
      </c>
      <c r="B930" s="83" t="s">
        <v>11</v>
      </c>
      <c r="C930" s="84"/>
      <c r="D930" s="84"/>
      <c r="E930" s="84"/>
      <c r="F930" s="84"/>
      <c r="G930" s="85"/>
    </row>
    <row r="931" spans="1:8" x14ac:dyDescent="0.25">
      <c r="A931" s="28" t="s">
        <v>66</v>
      </c>
      <c r="B931" s="33" t="s">
        <v>12</v>
      </c>
      <c r="C931" s="32" t="s">
        <v>13</v>
      </c>
      <c r="D931" s="33" t="s">
        <v>14</v>
      </c>
      <c r="E931" s="32" t="s">
        <v>13</v>
      </c>
      <c r="F931" s="33" t="s">
        <v>15</v>
      </c>
      <c r="G931" s="32" t="s">
        <v>13</v>
      </c>
      <c r="H931" s="33" t="s">
        <v>61</v>
      </c>
    </row>
    <row r="932" spans="1:8" x14ac:dyDescent="0.25">
      <c r="A932" s="29"/>
      <c r="B932" s="29" t="s">
        <v>67</v>
      </c>
      <c r="C932" s="29"/>
      <c r="D932" s="29" t="s">
        <v>68</v>
      </c>
      <c r="E932" s="29"/>
      <c r="F932" s="29" t="s">
        <v>69</v>
      </c>
      <c r="G932" s="29"/>
      <c r="H932" s="29" t="s">
        <v>70</v>
      </c>
    </row>
    <row r="933" spans="1:8" x14ac:dyDescent="0.25">
      <c r="A933" s="30"/>
      <c r="C933" s="29">
        <f>1*C932</f>
        <v>0</v>
      </c>
      <c r="E933" s="29">
        <f>2*E932</f>
        <v>0</v>
      </c>
      <c r="G933" s="29">
        <f>3*G932</f>
        <v>0</v>
      </c>
    </row>
    <row r="934" spans="1:8" x14ac:dyDescent="0.25">
      <c r="A934" s="30" t="s">
        <v>71</v>
      </c>
    </row>
    <row r="936" spans="1:8" x14ac:dyDescent="0.25">
      <c r="A936" s="29" t="s">
        <v>72</v>
      </c>
      <c r="B936" s="29">
        <f>+(H915+H920)*I866</f>
        <v>0</v>
      </c>
    </row>
    <row r="938" spans="1:8" x14ac:dyDescent="0.25">
      <c r="A938" s="35" t="s">
        <v>90</v>
      </c>
    </row>
    <row r="939" spans="1:8" x14ac:dyDescent="0.25">
      <c r="A939" t="s">
        <v>91</v>
      </c>
    </row>
    <row r="940" spans="1:8" x14ac:dyDescent="0.25">
      <c r="A940" t="s">
        <v>92</v>
      </c>
    </row>
    <row r="941" spans="1:8" x14ac:dyDescent="0.25">
      <c r="A941" t="s">
        <v>93</v>
      </c>
    </row>
    <row r="961" spans="1:7" x14ac:dyDescent="0.25">
      <c r="A961" s="28" t="s">
        <v>6</v>
      </c>
      <c r="B961" s="29" t="s">
        <v>73</v>
      </c>
    </row>
    <row r="962" spans="1:7" x14ac:dyDescent="0.25">
      <c r="A962" s="28" t="s">
        <v>7</v>
      </c>
      <c r="B962" s="29"/>
    </row>
    <row r="963" spans="1:7" x14ac:dyDescent="0.25">
      <c r="A963" s="28" t="s">
        <v>8</v>
      </c>
      <c r="B963" s="29"/>
    </row>
    <row r="964" spans="1:7" x14ac:dyDescent="0.25">
      <c r="A964" s="28" t="s">
        <v>9</v>
      </c>
      <c r="B964" s="29"/>
    </row>
    <row r="966" spans="1:7" x14ac:dyDescent="0.25">
      <c r="A966" s="30" t="s">
        <v>10</v>
      </c>
      <c r="B966" s="83" t="s">
        <v>11</v>
      </c>
      <c r="C966" s="84"/>
      <c r="D966" s="84"/>
      <c r="E966" s="84"/>
      <c r="F966" s="84"/>
      <c r="G966" s="85"/>
    </row>
    <row r="967" spans="1:7" x14ac:dyDescent="0.25">
      <c r="A967" s="31"/>
      <c r="B967" s="32" t="s">
        <v>12</v>
      </c>
      <c r="C967" s="32" t="s">
        <v>13</v>
      </c>
      <c r="D967" s="32" t="s">
        <v>14</v>
      </c>
      <c r="E967" s="32" t="s">
        <v>13</v>
      </c>
      <c r="F967" s="32" t="s">
        <v>15</v>
      </c>
      <c r="G967" s="32" t="s">
        <v>13</v>
      </c>
    </row>
    <row r="968" spans="1:7" x14ac:dyDescent="0.25">
      <c r="A968" s="28" t="s">
        <v>16</v>
      </c>
      <c r="B968" s="33" t="s">
        <v>17</v>
      </c>
      <c r="C968" s="33"/>
      <c r="D968" s="33" t="s">
        <v>18</v>
      </c>
      <c r="E968" s="33"/>
      <c r="F968" s="33" t="s">
        <v>19</v>
      </c>
      <c r="G968" s="33"/>
    </row>
    <row r="969" spans="1:7" x14ac:dyDescent="0.25">
      <c r="A969" s="28" t="s">
        <v>20</v>
      </c>
      <c r="B969" s="33" t="s">
        <v>21</v>
      </c>
      <c r="C969" s="33"/>
      <c r="D969" s="33" t="s">
        <v>22</v>
      </c>
      <c r="E969" s="33"/>
      <c r="F969" s="33" t="s">
        <v>23</v>
      </c>
      <c r="G969" s="33"/>
    </row>
    <row r="970" spans="1:7" x14ac:dyDescent="0.25">
      <c r="A970" s="28" t="s">
        <v>24</v>
      </c>
      <c r="B970" s="33" t="s">
        <v>25</v>
      </c>
      <c r="C970" s="33"/>
      <c r="D970" s="33"/>
      <c r="E970" s="33"/>
      <c r="F970" s="33" t="s">
        <v>26</v>
      </c>
      <c r="G970" s="33"/>
    </row>
    <row r="971" spans="1:7" x14ac:dyDescent="0.25">
      <c r="A971" s="28" t="s">
        <v>27</v>
      </c>
      <c r="B971" s="33" t="s">
        <v>28</v>
      </c>
      <c r="C971" s="33"/>
      <c r="D971" s="33" t="s">
        <v>29</v>
      </c>
      <c r="E971" s="33"/>
      <c r="F971" s="33" t="s">
        <v>30</v>
      </c>
      <c r="G971" s="33"/>
    </row>
    <row r="972" spans="1:7" x14ac:dyDescent="0.25">
      <c r="A972" s="28" t="s">
        <v>31</v>
      </c>
      <c r="B972" s="33" t="s">
        <v>32</v>
      </c>
      <c r="C972" s="33"/>
      <c r="D972" s="33" t="s">
        <v>29</v>
      </c>
      <c r="E972" s="33"/>
      <c r="F972" s="33" t="s">
        <v>33</v>
      </c>
      <c r="G972" s="33"/>
    </row>
    <row r="973" spans="1:7" x14ac:dyDescent="0.25">
      <c r="A973" s="28" t="s">
        <v>34</v>
      </c>
      <c r="B973" s="33" t="s">
        <v>35</v>
      </c>
      <c r="C973" s="33"/>
      <c r="D973" s="33" t="s">
        <v>74</v>
      </c>
      <c r="E973" s="33"/>
      <c r="F973" s="33" t="s">
        <v>75</v>
      </c>
      <c r="G973" s="33"/>
    </row>
    <row r="974" spans="1:7" x14ac:dyDescent="0.25">
      <c r="A974" s="28" t="s">
        <v>38</v>
      </c>
      <c r="B974" s="33" t="s">
        <v>39</v>
      </c>
      <c r="C974" s="33"/>
      <c r="D974" s="33" t="s">
        <v>76</v>
      </c>
      <c r="E974" s="33"/>
      <c r="F974" s="33" t="s">
        <v>77</v>
      </c>
      <c r="G974" s="33"/>
    </row>
    <row r="975" spans="1:7" x14ac:dyDescent="0.25">
      <c r="A975" s="28" t="s">
        <v>42</v>
      </c>
      <c r="B975" s="33" t="s">
        <v>43</v>
      </c>
      <c r="C975" s="33"/>
      <c r="D975" s="33" t="s">
        <v>44</v>
      </c>
      <c r="E975" s="33"/>
      <c r="F975" s="33" t="s">
        <v>45</v>
      </c>
      <c r="G975" s="33"/>
    </row>
    <row r="976" spans="1:7" x14ac:dyDescent="0.25">
      <c r="A976" s="28" t="s">
        <v>46</v>
      </c>
      <c r="B976" s="33" t="s">
        <v>47</v>
      </c>
      <c r="C976" s="33"/>
      <c r="D976" s="33"/>
      <c r="E976" s="33"/>
      <c r="F976" s="33" t="s">
        <v>48</v>
      </c>
      <c r="G976" s="33"/>
    </row>
    <row r="977" spans="1:8" x14ac:dyDescent="0.25">
      <c r="A977" s="28" t="s">
        <v>49</v>
      </c>
      <c r="B977" s="33" t="s">
        <v>50</v>
      </c>
      <c r="C977" s="33"/>
      <c r="D977" s="33" t="s">
        <v>51</v>
      </c>
      <c r="E977" s="33"/>
      <c r="F977" s="33" t="s">
        <v>52</v>
      </c>
      <c r="G977" s="33"/>
    </row>
    <row r="978" spans="1:8" x14ac:dyDescent="0.25">
      <c r="A978" s="28" t="s">
        <v>53</v>
      </c>
      <c r="B978" s="33" t="s">
        <v>32</v>
      </c>
      <c r="C978" s="33"/>
      <c r="D978" s="33" t="s">
        <v>54</v>
      </c>
      <c r="E978" s="33"/>
      <c r="F978" s="33" t="s">
        <v>55</v>
      </c>
      <c r="G978" s="33"/>
    </row>
    <row r="979" spans="1:8" x14ac:dyDescent="0.25">
      <c r="A979" s="28" t="s">
        <v>56</v>
      </c>
      <c r="B979" s="33" t="s">
        <v>57</v>
      </c>
      <c r="C979" s="33"/>
      <c r="D979" s="33"/>
      <c r="E979" s="33"/>
      <c r="F979" s="33" t="s">
        <v>58</v>
      </c>
      <c r="G979" s="33"/>
    </row>
    <row r="980" spans="1:8" x14ac:dyDescent="0.25">
      <c r="B980" s="3"/>
      <c r="C980" s="3"/>
      <c r="D980" s="3"/>
      <c r="E980" s="3"/>
      <c r="F980" s="3"/>
      <c r="G980" s="3"/>
    </row>
    <row r="981" spans="1:8" x14ac:dyDescent="0.25">
      <c r="C981" s="29">
        <f>1*SUM(C968:C979)</f>
        <v>0</v>
      </c>
      <c r="E981" s="29">
        <f>2*SUM(E968:E979)</f>
        <v>0</v>
      </c>
      <c r="G981" s="29">
        <f>3*SUM(G968:G979)</f>
        <v>0</v>
      </c>
    </row>
    <row r="982" spans="1:8" x14ac:dyDescent="0.25">
      <c r="A982" s="30" t="s">
        <v>59</v>
      </c>
      <c r="H982" s="28">
        <f>SUM(B981:G981)</f>
        <v>0</v>
      </c>
    </row>
    <row r="983" spans="1:8" x14ac:dyDescent="0.25">
      <c r="A983" s="30"/>
      <c r="B983" s="83" t="s">
        <v>11</v>
      </c>
      <c r="C983" s="84"/>
      <c r="D983" s="84"/>
      <c r="E983" s="84"/>
      <c r="F983" s="84"/>
      <c r="G983" s="85"/>
    </row>
    <row r="984" spans="1:8" x14ac:dyDescent="0.25">
      <c r="A984" s="28" t="s">
        <v>60</v>
      </c>
      <c r="B984" s="33" t="s">
        <v>14</v>
      </c>
      <c r="C984" s="32" t="s">
        <v>13</v>
      </c>
      <c r="D984" s="33" t="s">
        <v>61</v>
      </c>
      <c r="E984" s="32" t="s">
        <v>13</v>
      </c>
      <c r="F984" s="33" t="s">
        <v>62</v>
      </c>
      <c r="G984" s="32" t="s">
        <v>13</v>
      </c>
    </row>
    <row r="985" spans="1:8" x14ac:dyDescent="0.25">
      <c r="A985" s="29" t="s">
        <v>78</v>
      </c>
      <c r="B985" s="29" t="s">
        <v>63</v>
      </c>
      <c r="C985" s="29"/>
      <c r="D985" s="29" t="s">
        <v>29</v>
      </c>
      <c r="E985" s="29"/>
      <c r="F985" s="29" t="s">
        <v>64</v>
      </c>
      <c r="G985" s="29"/>
    </row>
    <row r="987" spans="1:8" x14ac:dyDescent="0.25">
      <c r="C987" s="29">
        <f>2*C985</f>
        <v>0</v>
      </c>
      <c r="E987" s="29">
        <f>4*E985</f>
        <v>0</v>
      </c>
      <c r="G987" s="29">
        <f>6*G985</f>
        <v>0</v>
      </c>
    </row>
    <row r="988" spans="1:8" x14ac:dyDescent="0.25">
      <c r="A988" s="30" t="s">
        <v>65</v>
      </c>
      <c r="H988" s="28">
        <f>SUM(B987:G987)</f>
        <v>0</v>
      </c>
    </row>
    <row r="990" spans="1:8" x14ac:dyDescent="0.25">
      <c r="A990" s="30" t="s">
        <v>79</v>
      </c>
      <c r="H990" s="28">
        <f>SUM(H982:H988)</f>
        <v>0</v>
      </c>
    </row>
    <row r="992" spans="1:8" x14ac:dyDescent="0.25">
      <c r="A992" s="28" t="s">
        <v>80</v>
      </c>
      <c r="B992" s="29" t="s">
        <v>81</v>
      </c>
      <c r="C992" s="34"/>
      <c r="D992" s="29"/>
      <c r="E992" s="34"/>
    </row>
    <row r="993" spans="1:8" x14ac:dyDescent="0.25">
      <c r="A993" s="29" t="s">
        <v>82</v>
      </c>
      <c r="B993" s="29" t="s">
        <v>83</v>
      </c>
      <c r="C993" s="34" t="e">
        <f>27/H990</f>
        <v>#DIV/0!</v>
      </c>
      <c r="D993" s="29"/>
      <c r="E993" s="34"/>
    </row>
    <row r="994" spans="1:8" x14ac:dyDescent="0.25">
      <c r="A994" s="29" t="s">
        <v>84</v>
      </c>
      <c r="B994" s="29" t="s">
        <v>85</v>
      </c>
      <c r="C994" s="34" t="e">
        <f>28/H990</f>
        <v>#DIV/0!</v>
      </c>
      <c r="D994" s="33" t="s">
        <v>86</v>
      </c>
      <c r="E994" s="34" t="e">
        <f>59/H990</f>
        <v>#DIV/0!</v>
      </c>
    </row>
    <row r="995" spans="1:8" x14ac:dyDescent="0.25">
      <c r="A995" s="29" t="s">
        <v>87</v>
      </c>
      <c r="B995" s="29" t="s">
        <v>88</v>
      </c>
      <c r="C995" s="34" t="e">
        <f>60/H990</f>
        <v>#DIV/0!</v>
      </c>
      <c r="D995" s="29"/>
      <c r="E995" s="34"/>
    </row>
    <row r="998" spans="1:8" x14ac:dyDescent="0.25">
      <c r="A998" s="30" t="s">
        <v>89</v>
      </c>
      <c r="B998" s="83" t="s">
        <v>11</v>
      </c>
      <c r="C998" s="84"/>
      <c r="D998" s="84"/>
      <c r="E998" s="84"/>
      <c r="F998" s="84"/>
      <c r="G998" s="85"/>
    </row>
    <row r="999" spans="1:8" x14ac:dyDescent="0.25">
      <c r="A999" s="28" t="s">
        <v>66</v>
      </c>
      <c r="B999" s="33" t="s">
        <v>12</v>
      </c>
      <c r="C999" s="32" t="s">
        <v>13</v>
      </c>
      <c r="D999" s="33" t="s">
        <v>14</v>
      </c>
      <c r="E999" s="32" t="s">
        <v>13</v>
      </c>
      <c r="F999" s="33" t="s">
        <v>15</v>
      </c>
      <c r="G999" s="32" t="s">
        <v>13</v>
      </c>
      <c r="H999" s="33" t="s">
        <v>61</v>
      </c>
    </row>
    <row r="1000" spans="1:8" x14ac:dyDescent="0.25">
      <c r="A1000" s="29"/>
      <c r="B1000" s="29" t="s">
        <v>67</v>
      </c>
      <c r="C1000" s="29"/>
      <c r="D1000" s="29" t="s">
        <v>68</v>
      </c>
      <c r="E1000" s="29"/>
      <c r="F1000" s="29" t="s">
        <v>69</v>
      </c>
      <c r="G1000" s="29"/>
      <c r="H1000" s="29" t="s">
        <v>70</v>
      </c>
    </row>
    <row r="1001" spans="1:8" x14ac:dyDescent="0.25">
      <c r="A1001" s="30"/>
      <c r="C1001" s="29">
        <f>1*C1000</f>
        <v>0</v>
      </c>
      <c r="E1001" s="29">
        <f>2*E1000</f>
        <v>0</v>
      </c>
      <c r="G1001" s="29">
        <f>3*G1000</f>
        <v>0</v>
      </c>
    </row>
    <row r="1002" spans="1:8" x14ac:dyDescent="0.25">
      <c r="A1002" s="30" t="s">
        <v>71</v>
      </c>
    </row>
    <row r="1004" spans="1:8" x14ac:dyDescent="0.25">
      <c r="A1004" s="29" t="s">
        <v>72</v>
      </c>
      <c r="B1004" s="29">
        <f>+(H983+H988)*I934</f>
        <v>0</v>
      </c>
    </row>
    <row r="1006" spans="1:8" x14ac:dyDescent="0.25">
      <c r="A1006" s="35" t="s">
        <v>90</v>
      </c>
    </row>
    <row r="1007" spans="1:8" x14ac:dyDescent="0.25">
      <c r="A1007" t="s">
        <v>91</v>
      </c>
    </row>
    <row r="1008" spans="1:8" x14ac:dyDescent="0.25">
      <c r="A1008" t="s">
        <v>92</v>
      </c>
    </row>
    <row r="1009" spans="1:1" x14ac:dyDescent="0.25">
      <c r="A1009" t="s">
        <v>93</v>
      </c>
    </row>
    <row r="1029" spans="1:7" x14ac:dyDescent="0.25">
      <c r="A1029" s="28" t="s">
        <v>6</v>
      </c>
      <c r="B1029" s="29" t="s">
        <v>73</v>
      </c>
    </row>
    <row r="1030" spans="1:7" x14ac:dyDescent="0.25">
      <c r="A1030" s="28" t="s">
        <v>7</v>
      </c>
      <c r="B1030" s="29"/>
    </row>
    <row r="1031" spans="1:7" x14ac:dyDescent="0.25">
      <c r="A1031" s="28" t="s">
        <v>8</v>
      </c>
      <c r="B1031" s="29"/>
    </row>
    <row r="1032" spans="1:7" x14ac:dyDescent="0.25">
      <c r="A1032" s="28" t="s">
        <v>9</v>
      </c>
      <c r="B1032" s="29"/>
    </row>
    <row r="1034" spans="1:7" x14ac:dyDescent="0.25">
      <c r="A1034" s="30" t="s">
        <v>10</v>
      </c>
      <c r="B1034" s="83" t="s">
        <v>11</v>
      </c>
      <c r="C1034" s="84"/>
      <c r="D1034" s="84"/>
      <c r="E1034" s="84"/>
      <c r="F1034" s="84"/>
      <c r="G1034" s="85"/>
    </row>
    <row r="1035" spans="1:7" x14ac:dyDescent="0.25">
      <c r="A1035" s="31"/>
      <c r="B1035" s="32" t="s">
        <v>12</v>
      </c>
      <c r="C1035" s="32" t="s">
        <v>13</v>
      </c>
      <c r="D1035" s="32" t="s">
        <v>14</v>
      </c>
      <c r="E1035" s="32" t="s">
        <v>13</v>
      </c>
      <c r="F1035" s="32" t="s">
        <v>15</v>
      </c>
      <c r="G1035" s="32" t="s">
        <v>13</v>
      </c>
    </row>
    <row r="1036" spans="1:7" x14ac:dyDescent="0.25">
      <c r="A1036" s="28" t="s">
        <v>16</v>
      </c>
      <c r="B1036" s="33" t="s">
        <v>17</v>
      </c>
      <c r="C1036" s="33"/>
      <c r="D1036" s="33" t="s">
        <v>18</v>
      </c>
      <c r="E1036" s="33"/>
      <c r="F1036" s="33" t="s">
        <v>19</v>
      </c>
      <c r="G1036" s="33"/>
    </row>
    <row r="1037" spans="1:7" x14ac:dyDescent="0.25">
      <c r="A1037" s="28" t="s">
        <v>20</v>
      </c>
      <c r="B1037" s="33" t="s">
        <v>21</v>
      </c>
      <c r="C1037" s="33"/>
      <c r="D1037" s="33" t="s">
        <v>22</v>
      </c>
      <c r="E1037" s="33"/>
      <c r="F1037" s="33" t="s">
        <v>23</v>
      </c>
      <c r="G1037" s="33"/>
    </row>
    <row r="1038" spans="1:7" x14ac:dyDescent="0.25">
      <c r="A1038" s="28" t="s">
        <v>24</v>
      </c>
      <c r="B1038" s="33" t="s">
        <v>25</v>
      </c>
      <c r="C1038" s="33"/>
      <c r="D1038" s="33"/>
      <c r="E1038" s="33"/>
      <c r="F1038" s="33" t="s">
        <v>26</v>
      </c>
      <c r="G1038" s="33"/>
    </row>
    <row r="1039" spans="1:7" x14ac:dyDescent="0.25">
      <c r="A1039" s="28" t="s">
        <v>27</v>
      </c>
      <c r="B1039" s="33" t="s">
        <v>28</v>
      </c>
      <c r="C1039" s="33"/>
      <c r="D1039" s="33" t="s">
        <v>29</v>
      </c>
      <c r="E1039" s="33"/>
      <c r="F1039" s="33" t="s">
        <v>30</v>
      </c>
      <c r="G1039" s="33"/>
    </row>
    <row r="1040" spans="1:7" x14ac:dyDescent="0.25">
      <c r="A1040" s="28" t="s">
        <v>31</v>
      </c>
      <c r="B1040" s="33" t="s">
        <v>32</v>
      </c>
      <c r="C1040" s="33"/>
      <c r="D1040" s="33" t="s">
        <v>29</v>
      </c>
      <c r="E1040" s="33"/>
      <c r="F1040" s="33" t="s">
        <v>33</v>
      </c>
      <c r="G1040" s="33"/>
    </row>
    <row r="1041" spans="1:8" x14ac:dyDescent="0.25">
      <c r="A1041" s="28" t="s">
        <v>34</v>
      </c>
      <c r="B1041" s="33" t="s">
        <v>35</v>
      </c>
      <c r="C1041" s="33"/>
      <c r="D1041" s="33" t="s">
        <v>74</v>
      </c>
      <c r="E1041" s="33"/>
      <c r="F1041" s="33" t="s">
        <v>75</v>
      </c>
      <c r="G1041" s="33"/>
    </row>
    <row r="1042" spans="1:8" x14ac:dyDescent="0.25">
      <c r="A1042" s="28" t="s">
        <v>38</v>
      </c>
      <c r="B1042" s="33" t="s">
        <v>39</v>
      </c>
      <c r="C1042" s="33"/>
      <c r="D1042" s="33" t="s">
        <v>76</v>
      </c>
      <c r="E1042" s="33"/>
      <c r="F1042" s="33" t="s">
        <v>77</v>
      </c>
      <c r="G1042" s="33"/>
    </row>
    <row r="1043" spans="1:8" x14ac:dyDescent="0.25">
      <c r="A1043" s="28" t="s">
        <v>42</v>
      </c>
      <c r="B1043" s="33" t="s">
        <v>43</v>
      </c>
      <c r="C1043" s="33"/>
      <c r="D1043" s="33" t="s">
        <v>44</v>
      </c>
      <c r="E1043" s="33"/>
      <c r="F1043" s="33" t="s">
        <v>45</v>
      </c>
      <c r="G1043" s="33"/>
    </row>
    <row r="1044" spans="1:8" x14ac:dyDescent="0.25">
      <c r="A1044" s="28" t="s">
        <v>46</v>
      </c>
      <c r="B1044" s="33" t="s">
        <v>47</v>
      </c>
      <c r="C1044" s="33"/>
      <c r="D1044" s="33"/>
      <c r="E1044" s="33"/>
      <c r="F1044" s="33" t="s">
        <v>48</v>
      </c>
      <c r="G1044" s="33"/>
    </row>
    <row r="1045" spans="1:8" x14ac:dyDescent="0.25">
      <c r="A1045" s="28" t="s">
        <v>49</v>
      </c>
      <c r="B1045" s="33" t="s">
        <v>50</v>
      </c>
      <c r="C1045" s="33"/>
      <c r="D1045" s="33" t="s">
        <v>51</v>
      </c>
      <c r="E1045" s="33"/>
      <c r="F1045" s="33" t="s">
        <v>52</v>
      </c>
      <c r="G1045" s="33"/>
    </row>
    <row r="1046" spans="1:8" x14ac:dyDescent="0.25">
      <c r="A1046" s="28" t="s">
        <v>53</v>
      </c>
      <c r="B1046" s="33" t="s">
        <v>32</v>
      </c>
      <c r="C1046" s="33"/>
      <c r="D1046" s="33" t="s">
        <v>54</v>
      </c>
      <c r="E1046" s="33"/>
      <c r="F1046" s="33" t="s">
        <v>55</v>
      </c>
      <c r="G1046" s="33"/>
    </row>
    <row r="1047" spans="1:8" x14ac:dyDescent="0.25">
      <c r="A1047" s="28" t="s">
        <v>56</v>
      </c>
      <c r="B1047" s="33" t="s">
        <v>57</v>
      </c>
      <c r="C1047" s="33"/>
      <c r="D1047" s="33"/>
      <c r="E1047" s="33"/>
      <c r="F1047" s="33" t="s">
        <v>58</v>
      </c>
      <c r="G1047" s="33"/>
    </row>
    <row r="1048" spans="1:8" x14ac:dyDescent="0.25">
      <c r="B1048" s="3"/>
      <c r="C1048" s="3"/>
      <c r="D1048" s="3"/>
      <c r="E1048" s="3"/>
      <c r="F1048" s="3"/>
      <c r="G1048" s="3"/>
    </row>
    <row r="1049" spans="1:8" x14ac:dyDescent="0.25">
      <c r="C1049" s="29">
        <f>1*SUM(C1036:C1047)</f>
        <v>0</v>
      </c>
      <c r="E1049" s="29">
        <f>2*SUM(E1036:E1047)</f>
        <v>0</v>
      </c>
      <c r="G1049" s="29">
        <f>3*SUM(G1036:G1047)</f>
        <v>0</v>
      </c>
    </row>
    <row r="1050" spans="1:8" x14ac:dyDescent="0.25">
      <c r="A1050" s="30" t="s">
        <v>59</v>
      </c>
      <c r="H1050" s="28">
        <f>SUM(B1049:G1049)</f>
        <v>0</v>
      </c>
    </row>
    <row r="1051" spans="1:8" x14ac:dyDescent="0.25">
      <c r="A1051" s="30"/>
      <c r="B1051" s="83" t="s">
        <v>11</v>
      </c>
      <c r="C1051" s="84"/>
      <c r="D1051" s="84"/>
      <c r="E1051" s="84"/>
      <c r="F1051" s="84"/>
      <c r="G1051" s="85"/>
    </row>
    <row r="1052" spans="1:8" x14ac:dyDescent="0.25">
      <c r="A1052" s="28" t="s">
        <v>60</v>
      </c>
      <c r="B1052" s="33" t="s">
        <v>14</v>
      </c>
      <c r="C1052" s="32" t="s">
        <v>13</v>
      </c>
      <c r="D1052" s="33" t="s">
        <v>61</v>
      </c>
      <c r="E1052" s="32" t="s">
        <v>13</v>
      </c>
      <c r="F1052" s="33" t="s">
        <v>62</v>
      </c>
      <c r="G1052" s="32" t="s">
        <v>13</v>
      </c>
    </row>
    <row r="1053" spans="1:8" x14ac:dyDescent="0.25">
      <c r="A1053" s="29" t="s">
        <v>78</v>
      </c>
      <c r="B1053" s="29" t="s">
        <v>63</v>
      </c>
      <c r="C1053" s="29"/>
      <c r="D1053" s="29" t="s">
        <v>29</v>
      </c>
      <c r="E1053" s="29"/>
      <c r="F1053" s="29" t="s">
        <v>64</v>
      </c>
      <c r="G1053" s="29"/>
    </row>
    <row r="1055" spans="1:8" x14ac:dyDescent="0.25">
      <c r="C1055" s="29">
        <f>2*C1053</f>
        <v>0</v>
      </c>
      <c r="E1055" s="29">
        <f>4*E1053</f>
        <v>0</v>
      </c>
      <c r="G1055" s="29">
        <f>6*G1053</f>
        <v>0</v>
      </c>
    </row>
    <row r="1056" spans="1:8" x14ac:dyDescent="0.25">
      <c r="A1056" s="30" t="s">
        <v>65</v>
      </c>
      <c r="H1056" s="28">
        <f>SUM(B1055:G1055)</f>
        <v>0</v>
      </c>
    </row>
    <row r="1058" spans="1:8" x14ac:dyDescent="0.25">
      <c r="A1058" s="30" t="s">
        <v>79</v>
      </c>
      <c r="H1058" s="28">
        <f>SUM(H1050:H1056)</f>
        <v>0</v>
      </c>
    </row>
    <row r="1060" spans="1:8" x14ac:dyDescent="0.25">
      <c r="A1060" s="28" t="s">
        <v>80</v>
      </c>
      <c r="B1060" s="29" t="s">
        <v>81</v>
      </c>
      <c r="C1060" s="34"/>
      <c r="D1060" s="29"/>
      <c r="E1060" s="34"/>
    </row>
    <row r="1061" spans="1:8" x14ac:dyDescent="0.25">
      <c r="A1061" s="29" t="s">
        <v>82</v>
      </c>
      <c r="B1061" s="29" t="s">
        <v>83</v>
      </c>
      <c r="C1061" s="34" t="e">
        <f>27/H1058</f>
        <v>#DIV/0!</v>
      </c>
      <c r="D1061" s="29"/>
      <c r="E1061" s="34"/>
    </row>
    <row r="1062" spans="1:8" x14ac:dyDescent="0.25">
      <c r="A1062" s="29" t="s">
        <v>84</v>
      </c>
      <c r="B1062" s="29" t="s">
        <v>85</v>
      </c>
      <c r="C1062" s="34" t="e">
        <f>28/H1058</f>
        <v>#DIV/0!</v>
      </c>
      <c r="D1062" s="33" t="s">
        <v>86</v>
      </c>
      <c r="E1062" s="34" t="e">
        <f>59/H1058</f>
        <v>#DIV/0!</v>
      </c>
    </row>
    <row r="1063" spans="1:8" x14ac:dyDescent="0.25">
      <c r="A1063" s="29" t="s">
        <v>87</v>
      </c>
      <c r="B1063" s="29" t="s">
        <v>88</v>
      </c>
      <c r="C1063" s="34" t="e">
        <f>60/H1058</f>
        <v>#DIV/0!</v>
      </c>
      <c r="D1063" s="29"/>
      <c r="E1063" s="34"/>
    </row>
    <row r="1066" spans="1:8" x14ac:dyDescent="0.25">
      <c r="A1066" s="30" t="s">
        <v>89</v>
      </c>
      <c r="B1066" s="83" t="s">
        <v>11</v>
      </c>
      <c r="C1066" s="84"/>
      <c r="D1066" s="84"/>
      <c r="E1066" s="84"/>
      <c r="F1066" s="84"/>
      <c r="G1066" s="85"/>
    </row>
    <row r="1067" spans="1:8" x14ac:dyDescent="0.25">
      <c r="A1067" s="28" t="s">
        <v>66</v>
      </c>
      <c r="B1067" s="33" t="s">
        <v>12</v>
      </c>
      <c r="C1067" s="32" t="s">
        <v>13</v>
      </c>
      <c r="D1067" s="33" t="s">
        <v>14</v>
      </c>
      <c r="E1067" s="32" t="s">
        <v>13</v>
      </c>
      <c r="F1067" s="33" t="s">
        <v>15</v>
      </c>
      <c r="G1067" s="32" t="s">
        <v>13</v>
      </c>
      <c r="H1067" s="33" t="s">
        <v>61</v>
      </c>
    </row>
    <row r="1068" spans="1:8" x14ac:dyDescent="0.25">
      <c r="A1068" s="29"/>
      <c r="B1068" s="29" t="s">
        <v>67</v>
      </c>
      <c r="C1068" s="29"/>
      <c r="D1068" s="29" t="s">
        <v>68</v>
      </c>
      <c r="E1068" s="29"/>
      <c r="F1068" s="29" t="s">
        <v>69</v>
      </c>
      <c r="G1068" s="29"/>
      <c r="H1068" s="29" t="s">
        <v>70</v>
      </c>
    </row>
    <row r="1069" spans="1:8" x14ac:dyDescent="0.25">
      <c r="A1069" s="30"/>
      <c r="C1069" s="29">
        <f>1*C1068</f>
        <v>0</v>
      </c>
      <c r="E1069" s="29">
        <f>2*E1068</f>
        <v>0</v>
      </c>
      <c r="G1069" s="29">
        <f>3*G1068</f>
        <v>0</v>
      </c>
    </row>
    <row r="1070" spans="1:8" x14ac:dyDescent="0.25">
      <c r="A1070" s="30" t="s">
        <v>71</v>
      </c>
    </row>
    <row r="1072" spans="1:8" x14ac:dyDescent="0.25">
      <c r="A1072" s="29" t="s">
        <v>72</v>
      </c>
      <c r="B1072" s="29">
        <f>+(H1051+H1056)*I1002</f>
        <v>0</v>
      </c>
    </row>
    <row r="1074" spans="1:1" x14ac:dyDescent="0.25">
      <c r="A1074" s="35" t="s">
        <v>90</v>
      </c>
    </row>
    <row r="1075" spans="1:1" x14ac:dyDescent="0.25">
      <c r="A1075" t="s">
        <v>91</v>
      </c>
    </row>
    <row r="1076" spans="1:1" x14ac:dyDescent="0.25">
      <c r="A1076" t="s">
        <v>92</v>
      </c>
    </row>
    <row r="1077" spans="1:1" x14ac:dyDescent="0.25">
      <c r="A1077" t="s">
        <v>93</v>
      </c>
    </row>
  </sheetData>
  <mergeCells count="40">
    <mergeCell ref="B14:I14"/>
    <mergeCell ref="D21:E21"/>
    <mergeCell ref="C34:C35"/>
    <mergeCell ref="A34:B35"/>
    <mergeCell ref="A41:A42"/>
    <mergeCell ref="A7:I7"/>
    <mergeCell ref="A8:I8"/>
    <mergeCell ref="B11:I11"/>
    <mergeCell ref="B12:I12"/>
    <mergeCell ref="B13:I13"/>
    <mergeCell ref="A54:I54"/>
    <mergeCell ref="A32:B32"/>
    <mergeCell ref="A38:B38"/>
    <mergeCell ref="A46:B46"/>
    <mergeCell ref="A36:B36"/>
    <mergeCell ref="A50:H50"/>
    <mergeCell ref="B795:G795"/>
    <mergeCell ref="B559:G559"/>
    <mergeCell ref="B576:G576"/>
    <mergeCell ref="B591:G591"/>
    <mergeCell ref="B626:G626"/>
    <mergeCell ref="B643:G643"/>
    <mergeCell ref="B658:G658"/>
    <mergeCell ref="B695:G695"/>
    <mergeCell ref="B712:G712"/>
    <mergeCell ref="B727:G727"/>
    <mergeCell ref="B763:G763"/>
    <mergeCell ref="B780:G780"/>
    <mergeCell ref="B1066:G1066"/>
    <mergeCell ref="B830:G830"/>
    <mergeCell ref="B847:G847"/>
    <mergeCell ref="B862:G862"/>
    <mergeCell ref="B898:G898"/>
    <mergeCell ref="B915:G915"/>
    <mergeCell ref="B930:G930"/>
    <mergeCell ref="B966:G966"/>
    <mergeCell ref="B983:G983"/>
    <mergeCell ref="B998:G998"/>
    <mergeCell ref="B1034:G1034"/>
    <mergeCell ref="B1051:G1051"/>
  </mergeCells>
  <conditionalFormatting sqref="C48">
    <cfRule type="cellIs" dxfId="10" priority="16" stopIfTrue="1" operator="lessThan">
      <formula>25</formula>
    </cfRule>
    <cfRule type="cellIs" dxfId="9" priority="17" stopIfTrue="1" operator="between">
      <formula>25</formula>
      <formula>60</formula>
    </cfRule>
    <cfRule type="cellIs" dxfId="8" priority="18" stopIfTrue="1" operator="greaterThan">
      <formula>60</formula>
    </cfRule>
  </conditionalFormatting>
  <conditionalFormatting sqref="A50">
    <cfRule type="expression" dxfId="7" priority="5">
      <formula>"Value outside of the range of this application"</formula>
    </cfRule>
  </conditionalFormatting>
  <conditionalFormatting sqref="A50:H50">
    <cfRule type="containsText" dxfId="6" priority="1" operator="containsText" text="Value outside of the range of this application">
      <formula>NOT(ISERROR(SEARCH("Value outside of the range of this application",A50)))</formula>
    </cfRule>
  </conditionalFormatting>
  <dataValidations xWindow="746" yWindow="478" count="23">
    <dataValidation allowBlank="1" showInputMessage="1" showErrorMessage="1" prompt="Pick and shovel work, continuos axe work, carrying loads up stairs." sqref="WVM983113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F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F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F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F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F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F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F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F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F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F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F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F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F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F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F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xr:uid="{00000000-0002-0000-0000-000000000000}"/>
    <dataValidation allowBlank="1" showInputMessage="1" showErrorMessage="1" prompt="Sustained hand and arm work such as hammering, handling of moderately heavy materials." sqref="D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D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D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D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D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D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D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D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D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D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D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D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D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D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D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D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xr:uid="{00000000-0002-0000-0000-000001000000}"/>
    <dataValidation allowBlank="1" showErrorMessage="1" sqref="C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C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C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C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C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C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C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C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C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C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C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C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C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C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C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C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xr:uid="{00000000-0002-0000-0000-000002000000}"/>
    <dataValidation allowBlank="1" showErrorMessage="1" prompt="Pick and shovel work, continuos axe work, carrying loads up stairs." sqref="G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G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G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G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G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G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G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G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G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G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G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G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G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G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G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G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xr:uid="{00000000-0002-0000-0000-000003000000}"/>
    <dataValidation allowBlank="1" showErrorMessage="1" prompt="Sustained hand and arm work such as hammering, handling of moderately heavy materials." sqref="E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E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E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E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E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E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E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E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E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E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E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E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E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E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E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E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xr:uid="{00000000-0002-0000-0000-000004000000}"/>
    <dataValidation allowBlank="1" showInputMessage="1" showErrorMessage="1" prompt="Sitting or standing to control machines; hand and arm work assembly or sorting of light materials." sqref="WVI983113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B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B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B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B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B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B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B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B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B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B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B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B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B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B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B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xr:uid="{00000000-0002-0000-0000-000005000000}"/>
    <dataValidation allowBlank="1" showInputMessage="1" showErrorMessage="1" prompt="Pick and shovel work, continuous axe work, carrying loads up stairs." sqref="F36" xr:uid="{00000000-0002-0000-0000-000006000000}"/>
    <dataValidation allowBlank="1" showInputMessage="1" showErrorMessage="1" prompt="Apparent Temperature calculated using air temperature (°C) &amp; relative humidity (%)" sqref="B43" xr:uid="{00000000-0002-0000-0000-000007000000}"/>
    <dataValidation type="list" allowBlank="1" showInputMessage="1" showErrorMessage="1" promptTitle="Contact input" prompt="Select type of Contact" sqref="B19" xr:uid="{00000000-0002-0000-0000-000008000000}">
      <formula1>$K$60:$K$63</formula1>
    </dataValidation>
    <dataValidation type="list" allowBlank="1" showInputMessage="1" showErrorMessage="1" prompt="Select approximate length of exposure in minutes" sqref="B20" xr:uid="{00000000-0002-0000-0000-000009000000}">
      <formula1>$K$66:$K$69</formula1>
    </dataValidation>
    <dataValidation type="list" allowBlank="1" showInputMessage="1" showErrorMessage="1" prompt="Is the work area a confined space?" sqref="B21" xr:uid="{00000000-0002-0000-0000-00000A000000}">
      <formula1>$K$72:$K$73</formula1>
    </dataValidation>
    <dataValidation type="list" allowBlank="1" showInputMessage="1" showErrorMessage="1" prompt="How difficult is the task?" sqref="B22" xr:uid="{00000000-0002-0000-0000-00000B000000}">
      <formula1>$K$76:$K$78</formula1>
    </dataValidation>
    <dataValidation type="list" allowBlank="1" showInputMessage="1" showErrorMessage="1" prompt="How far to a cool resting area?" sqref="B24" xr:uid="{00000000-0002-0000-0000-00000C000000}">
      <formula1>$K$87:$K$90</formula1>
    </dataValidation>
    <dataValidation type="list" allowBlank="1" showInputMessage="1" showErrorMessage="1" prompt="How far is it to a supply of cool drinking water?" sqref="B25" xr:uid="{00000000-0002-0000-0000-00000D000000}">
      <formula1>$K$93:$K$96</formula1>
    </dataValidation>
    <dataValidation type="list" allowBlank="1" showInputMessage="1" showErrorMessage="1" prompt="What type of clothing are they wearing? (i.e. normal cotton drill is light)." sqref="B26" xr:uid="{00000000-0002-0000-0000-00000E000000}">
      <formula1>$K$99:$K$101</formula1>
    </dataValidation>
    <dataValidation type="list" allowBlank="1" showInputMessage="1" showErrorMessage="1" prompt="Have they had any heat stress training?" sqref="B27" xr:uid="{00000000-0002-0000-0000-00000F000000}">
      <formula1>$K$104:$K$105</formula1>
    </dataValidation>
    <dataValidation type="list" allowBlank="1" showInputMessage="1" showErrorMessage="1" prompt="How much air movement in the work area?" sqref="B28" xr:uid="{00000000-0002-0000-0000-000010000000}">
      <formula1>$K$109:$K$112</formula1>
    </dataValidation>
    <dataValidation type="list" allowBlank="1" showInputMessage="1" showErrorMessage="1" prompt="Was respiratory protection worn and if so what type?" sqref="B29" xr:uid="{00000000-0002-0000-0000-000011000000}">
      <formula1>$K$115:$K$118</formula1>
    </dataValidation>
    <dataValidation type="list" allowBlank="1" showInputMessage="1" showErrorMessage="1" prompt="Were they acclimatised?" sqref="B30" xr:uid="{00000000-0002-0000-0000-000012000000}">
      <formula1>$K$122:$K$123</formula1>
    </dataValidation>
    <dataValidation type="list" allowBlank="1" showInputMessage="1" showErrorMessage="1" prompt="What level of work is being undertaken?" sqref="A36" xr:uid="{00000000-0002-0000-0000-000013000000}">
      <formula1>$K$126:$K$128</formula1>
    </dataValidation>
    <dataValidation type="list" allowBlank="1" showInputMessage="1" showErrorMessage="1" prompt="Are they exposed to the sun outdoors?" sqref="B18" xr:uid="{00000000-0002-0000-0000-000014000000}">
      <formula1>$K$131:$K$134</formula1>
    </dataValidation>
    <dataValidation type="list" allowBlank="1" showInputMessage="1" showErrorMessage="1" prompt="Is there any climbing of stairs ladders, etc required?" sqref="B23" xr:uid="{00000000-0002-0000-0000-000015000000}">
      <formula1>$K$81:$K$84</formula1>
    </dataValidation>
    <dataValidation type="decimal" operator="greaterThan" allowBlank="1" showInputMessage="1" showErrorMessage="1" error="Temperature must be above 20 degrees celcius" sqref="C41" xr:uid="{00000000-0002-0000-0000-000016000000}">
      <formula1>20</formula1>
    </dataValidation>
  </dataValidations>
  <pageMargins left="0.7" right="0.7" top="0.75" bottom="0.75" header="0.3" footer="0.3"/>
  <pageSetup scale="57"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F672D8C7-CDF4-4E99-AE7D-D790595674A4}">
            <xm:f>NOT(ISERROR(SEARCH($P$197,A50)))</xm:f>
            <xm:f>$P$197</xm:f>
            <x14:dxf>
              <fill>
                <patternFill>
                  <bgColor rgb="FFFF0000"/>
                </patternFill>
              </fill>
            </x14:dxf>
          </x14:cfRule>
          <x14:cfRule type="containsText" priority="7" operator="containsText" id="{94EF623E-2341-4E56-A61D-8595F564B58E}">
            <xm:f>NOT(ISERROR(SEARCH($P$161,A50)))</xm:f>
            <xm:f>$P$161</xm:f>
            <x14:dxf>
              <fill>
                <patternFill>
                  <bgColor rgb="FFFF9900"/>
                </patternFill>
              </fill>
            </x14:dxf>
          </x14:cfRule>
          <x14:cfRule type="containsText" priority="8" operator="containsText" id="{0EC96362-493F-4362-8B46-8A415DA8ED9E}">
            <xm:f>NOT(ISERROR(SEARCH($P$137,A50)))</xm:f>
            <xm:f>$P$137</xm:f>
            <x14:dxf>
              <fill>
                <patternFill>
                  <bgColor rgb="FF00FF05"/>
                </patternFill>
              </fill>
            </x14:dxf>
          </x14:cfRule>
          <xm:sqref>A50</xm:sqref>
        </x14:conditionalFormatting>
        <x14:conditionalFormatting xmlns:xm="http://schemas.microsoft.com/office/excel/2006/main">
          <x14:cfRule type="containsText" priority="4" operator="containsText" id="{73EF267C-5A2C-4B11-A802-7CF8F4F7B6C5}">
            <xm:f>NOT(ISERROR(SEARCH($P$137,A50)))</xm:f>
            <xm:f>$P$137</xm:f>
            <x14:dxf>
              <font>
                <color rgb="FF006100"/>
              </font>
              <fill>
                <patternFill>
                  <bgColor rgb="FFC6EFCE"/>
                </patternFill>
              </fill>
            </x14:dxf>
          </x14:cfRule>
          <x14:cfRule type="containsText" priority="3" operator="containsText" id="{54B35624-3552-43D5-B8BD-0BE8EE82EFAF}">
            <xm:f>NOT(ISERROR(SEARCH($P$161,A50)))</xm:f>
            <xm:f>$P$161</xm:f>
            <x14:dxf>
              <font>
                <color rgb="FF9C6500"/>
              </font>
              <fill>
                <patternFill>
                  <bgColor rgb="FFFFEB9C"/>
                </patternFill>
              </fill>
            </x14:dxf>
          </x14:cfRule>
          <x14:cfRule type="containsText" priority="2" operator="containsText" id="{18E7696B-3CD5-4B1F-9CB8-5058AB818A2A}">
            <xm:f>NOT(ISERROR(SEARCH($P$196,A50)))</xm:f>
            <xm:f>$P$196</xm:f>
            <x14:dxf>
              <font>
                <color rgb="FF9C0006"/>
              </font>
              <fill>
                <patternFill>
                  <bgColor rgb="FFFFC7CE"/>
                </patternFill>
              </fill>
            </x14:dxf>
          </x14:cfRule>
          <xm:sqref>A50:H50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workbookViewId="0">
      <selection activeCell="O29" sqref="O29"/>
    </sheetView>
  </sheetViews>
  <sheetFormatPr defaultRowHeight="15" x14ac:dyDescent="0.25"/>
  <sheetData>
    <row r="1" spans="1:13" ht="15.75" thickBot="1" x14ac:dyDescent="0.3"/>
    <row r="2" spans="1:13" ht="46.5" customHeight="1" thickTop="1" thickBot="1" x14ac:dyDescent="0.3">
      <c r="A2" s="108" t="s">
        <v>148</v>
      </c>
      <c r="B2" s="109"/>
      <c r="C2" s="105" t="s">
        <v>0</v>
      </c>
      <c r="D2" s="106"/>
      <c r="E2" s="106"/>
      <c r="F2" s="106"/>
      <c r="G2" s="106"/>
      <c r="H2" s="106"/>
      <c r="I2" s="106"/>
      <c r="J2" s="106"/>
      <c r="K2" s="106"/>
      <c r="L2" s="106"/>
      <c r="M2" s="107"/>
    </row>
    <row r="3" spans="1:13" ht="15.75" thickBot="1" x14ac:dyDescent="0.3">
      <c r="A3" s="110" t="s">
        <v>147</v>
      </c>
      <c r="B3" s="111"/>
      <c r="C3" s="81">
        <v>0</v>
      </c>
      <c r="D3" s="81">
        <v>10</v>
      </c>
      <c r="E3" s="81">
        <v>20</v>
      </c>
      <c r="F3" s="81">
        <v>30</v>
      </c>
      <c r="G3" s="81">
        <v>40</v>
      </c>
      <c r="H3" s="81">
        <v>50</v>
      </c>
      <c r="I3" s="81">
        <v>60</v>
      </c>
      <c r="J3" s="81">
        <v>70</v>
      </c>
      <c r="K3" s="81">
        <v>80</v>
      </c>
      <c r="L3" s="81">
        <v>90</v>
      </c>
      <c r="M3" s="82">
        <v>100</v>
      </c>
    </row>
    <row r="4" spans="1:13" x14ac:dyDescent="0.25">
      <c r="A4" s="74">
        <v>20</v>
      </c>
      <c r="B4" s="79"/>
      <c r="C4">
        <v>16</v>
      </c>
      <c r="D4">
        <v>17</v>
      </c>
      <c r="E4">
        <v>17</v>
      </c>
      <c r="F4">
        <v>18</v>
      </c>
      <c r="G4">
        <v>19</v>
      </c>
      <c r="H4">
        <v>19</v>
      </c>
      <c r="I4">
        <v>20</v>
      </c>
      <c r="J4">
        <v>20</v>
      </c>
      <c r="K4">
        <v>21</v>
      </c>
      <c r="L4">
        <v>21</v>
      </c>
      <c r="M4" s="76">
        <v>21</v>
      </c>
    </row>
    <row r="5" spans="1:13" x14ac:dyDescent="0.25">
      <c r="A5" s="74">
        <v>21</v>
      </c>
      <c r="B5" s="79"/>
      <c r="C5">
        <v>18</v>
      </c>
      <c r="D5">
        <v>18</v>
      </c>
      <c r="E5">
        <v>19</v>
      </c>
      <c r="F5">
        <v>19</v>
      </c>
      <c r="G5">
        <v>20</v>
      </c>
      <c r="H5">
        <v>20</v>
      </c>
      <c r="I5">
        <v>21</v>
      </c>
      <c r="J5">
        <v>21</v>
      </c>
      <c r="K5">
        <v>22</v>
      </c>
      <c r="L5">
        <v>22</v>
      </c>
      <c r="M5" s="76">
        <v>23</v>
      </c>
    </row>
    <row r="6" spans="1:13" x14ac:dyDescent="0.25">
      <c r="A6" s="74">
        <v>22</v>
      </c>
      <c r="B6" s="79"/>
      <c r="C6">
        <v>19</v>
      </c>
      <c r="D6">
        <v>19</v>
      </c>
      <c r="E6">
        <v>20</v>
      </c>
      <c r="F6">
        <v>20</v>
      </c>
      <c r="G6">
        <v>21</v>
      </c>
      <c r="H6">
        <v>21</v>
      </c>
      <c r="I6">
        <v>22</v>
      </c>
      <c r="J6">
        <v>22</v>
      </c>
      <c r="K6">
        <v>23</v>
      </c>
      <c r="L6">
        <v>23</v>
      </c>
      <c r="M6" s="76">
        <v>24</v>
      </c>
    </row>
    <row r="7" spans="1:13" x14ac:dyDescent="0.25">
      <c r="A7" s="74">
        <v>23</v>
      </c>
      <c r="B7" s="79"/>
      <c r="C7">
        <v>20</v>
      </c>
      <c r="D7">
        <v>20</v>
      </c>
      <c r="E7">
        <v>21</v>
      </c>
      <c r="F7">
        <v>22</v>
      </c>
      <c r="G7">
        <v>22</v>
      </c>
      <c r="H7">
        <v>23</v>
      </c>
      <c r="I7">
        <v>23</v>
      </c>
      <c r="J7">
        <v>24</v>
      </c>
      <c r="K7">
        <v>24</v>
      </c>
      <c r="L7">
        <v>24</v>
      </c>
      <c r="M7" s="76">
        <v>25</v>
      </c>
    </row>
    <row r="8" spans="1:13" x14ac:dyDescent="0.25">
      <c r="A8" s="74">
        <v>24</v>
      </c>
      <c r="B8" s="79"/>
      <c r="C8">
        <v>21</v>
      </c>
      <c r="D8">
        <v>22</v>
      </c>
      <c r="E8">
        <v>22</v>
      </c>
      <c r="F8">
        <v>23</v>
      </c>
      <c r="G8">
        <v>23</v>
      </c>
      <c r="H8">
        <v>24</v>
      </c>
      <c r="I8">
        <v>24</v>
      </c>
      <c r="J8">
        <v>25</v>
      </c>
      <c r="K8">
        <v>25</v>
      </c>
      <c r="L8">
        <v>26</v>
      </c>
      <c r="M8" s="76">
        <v>26</v>
      </c>
    </row>
    <row r="9" spans="1:13" x14ac:dyDescent="0.25">
      <c r="A9" s="74">
        <v>25</v>
      </c>
      <c r="B9" s="79"/>
      <c r="C9">
        <v>22</v>
      </c>
      <c r="D9">
        <v>23</v>
      </c>
      <c r="E9">
        <v>24</v>
      </c>
      <c r="F9">
        <v>24</v>
      </c>
      <c r="G9">
        <v>24</v>
      </c>
      <c r="H9">
        <v>25</v>
      </c>
      <c r="I9">
        <v>25</v>
      </c>
      <c r="J9">
        <v>26</v>
      </c>
      <c r="K9">
        <v>27</v>
      </c>
      <c r="L9">
        <v>27</v>
      </c>
      <c r="M9" s="76">
        <v>28</v>
      </c>
    </row>
    <row r="10" spans="1:13" x14ac:dyDescent="0.25">
      <c r="A10" s="74">
        <v>26</v>
      </c>
      <c r="B10" s="79"/>
      <c r="C10">
        <v>24</v>
      </c>
      <c r="D10">
        <v>24</v>
      </c>
      <c r="E10">
        <v>25</v>
      </c>
      <c r="F10">
        <v>25</v>
      </c>
      <c r="G10">
        <v>26</v>
      </c>
      <c r="H10">
        <v>26</v>
      </c>
      <c r="I10">
        <v>27</v>
      </c>
      <c r="J10">
        <v>27</v>
      </c>
      <c r="K10">
        <v>28</v>
      </c>
      <c r="L10">
        <v>29</v>
      </c>
      <c r="M10" s="76">
        <v>30</v>
      </c>
    </row>
    <row r="11" spans="1:13" x14ac:dyDescent="0.25">
      <c r="A11" s="74">
        <v>27</v>
      </c>
      <c r="B11" s="79"/>
      <c r="C11">
        <v>25</v>
      </c>
      <c r="D11">
        <v>25</v>
      </c>
      <c r="E11">
        <v>26</v>
      </c>
      <c r="F11">
        <v>26</v>
      </c>
      <c r="G11">
        <v>27</v>
      </c>
      <c r="H11">
        <v>27</v>
      </c>
      <c r="I11">
        <v>28</v>
      </c>
      <c r="J11">
        <v>29</v>
      </c>
      <c r="K11">
        <v>30</v>
      </c>
      <c r="L11">
        <v>31</v>
      </c>
      <c r="M11" s="76">
        <v>33</v>
      </c>
    </row>
    <row r="12" spans="1:13" x14ac:dyDescent="0.25">
      <c r="A12" s="74">
        <v>28</v>
      </c>
      <c r="B12" s="79"/>
      <c r="C12">
        <v>26</v>
      </c>
      <c r="D12">
        <v>26</v>
      </c>
      <c r="E12">
        <v>27</v>
      </c>
      <c r="F12">
        <v>27</v>
      </c>
      <c r="G12">
        <v>28</v>
      </c>
      <c r="H12">
        <v>29</v>
      </c>
      <c r="I12">
        <v>29</v>
      </c>
      <c r="J12">
        <v>31</v>
      </c>
      <c r="K12">
        <v>32</v>
      </c>
      <c r="L12">
        <v>34</v>
      </c>
      <c r="M12" s="77" t="s">
        <v>146</v>
      </c>
    </row>
    <row r="13" spans="1:13" x14ac:dyDescent="0.25">
      <c r="A13" s="74">
        <v>29</v>
      </c>
      <c r="B13" s="79"/>
      <c r="C13">
        <v>26</v>
      </c>
      <c r="D13">
        <v>27</v>
      </c>
      <c r="E13">
        <v>27</v>
      </c>
      <c r="F13">
        <v>28</v>
      </c>
      <c r="G13">
        <v>29</v>
      </c>
      <c r="H13">
        <v>30</v>
      </c>
      <c r="I13">
        <v>30</v>
      </c>
      <c r="J13">
        <v>33</v>
      </c>
      <c r="K13">
        <v>35</v>
      </c>
      <c r="L13">
        <v>37</v>
      </c>
      <c r="M13" s="77" t="s">
        <v>145</v>
      </c>
    </row>
    <row r="14" spans="1:13" x14ac:dyDescent="0.25">
      <c r="A14" s="74">
        <v>30</v>
      </c>
      <c r="B14" s="79"/>
      <c r="C14">
        <v>27</v>
      </c>
      <c r="D14">
        <v>28</v>
      </c>
      <c r="E14">
        <v>28</v>
      </c>
      <c r="F14">
        <v>29</v>
      </c>
      <c r="G14">
        <v>30</v>
      </c>
      <c r="H14">
        <v>31</v>
      </c>
      <c r="I14">
        <v>33</v>
      </c>
      <c r="J14">
        <v>35</v>
      </c>
      <c r="K14">
        <v>37</v>
      </c>
      <c r="L14" s="73" t="s">
        <v>145</v>
      </c>
      <c r="M14" s="77" t="s">
        <v>143</v>
      </c>
    </row>
    <row r="15" spans="1:13" x14ac:dyDescent="0.25">
      <c r="A15" s="74">
        <v>31</v>
      </c>
      <c r="B15" s="79"/>
      <c r="C15">
        <v>28</v>
      </c>
      <c r="D15">
        <v>29</v>
      </c>
      <c r="E15">
        <v>29</v>
      </c>
      <c r="F15">
        <v>30</v>
      </c>
      <c r="G15">
        <v>31</v>
      </c>
      <c r="H15">
        <v>33</v>
      </c>
      <c r="I15">
        <v>35</v>
      </c>
      <c r="J15">
        <v>37</v>
      </c>
      <c r="K15">
        <v>40</v>
      </c>
      <c r="L15" s="73" t="s">
        <v>143</v>
      </c>
      <c r="M15" s="76"/>
    </row>
    <row r="16" spans="1:13" x14ac:dyDescent="0.25">
      <c r="A16" s="74">
        <v>32</v>
      </c>
      <c r="B16" s="79"/>
      <c r="C16">
        <v>29</v>
      </c>
      <c r="D16">
        <v>29</v>
      </c>
      <c r="E16">
        <v>30</v>
      </c>
      <c r="F16">
        <v>31</v>
      </c>
      <c r="G16">
        <v>33</v>
      </c>
      <c r="H16">
        <v>35</v>
      </c>
      <c r="I16">
        <v>37</v>
      </c>
      <c r="J16">
        <v>40</v>
      </c>
      <c r="K16">
        <v>44</v>
      </c>
      <c r="L16" s="73" t="s">
        <v>142</v>
      </c>
      <c r="M16" s="76"/>
    </row>
    <row r="17" spans="1:13" x14ac:dyDescent="0.25">
      <c r="A17" s="74">
        <v>33</v>
      </c>
      <c r="B17" s="79"/>
      <c r="C17">
        <v>29</v>
      </c>
      <c r="D17">
        <v>30</v>
      </c>
      <c r="E17">
        <v>31</v>
      </c>
      <c r="F17">
        <v>33</v>
      </c>
      <c r="G17">
        <v>34</v>
      </c>
      <c r="H17">
        <v>36</v>
      </c>
      <c r="I17">
        <v>39</v>
      </c>
      <c r="J17">
        <v>43</v>
      </c>
      <c r="K17" s="73" t="s">
        <v>141</v>
      </c>
      <c r="M17" s="76"/>
    </row>
    <row r="18" spans="1:13" x14ac:dyDescent="0.25">
      <c r="A18" s="74">
        <v>34</v>
      </c>
      <c r="B18" s="79"/>
      <c r="C18">
        <v>30</v>
      </c>
      <c r="D18">
        <v>31</v>
      </c>
      <c r="E18">
        <v>32</v>
      </c>
      <c r="F18">
        <v>34</v>
      </c>
      <c r="G18">
        <v>36</v>
      </c>
      <c r="H18">
        <v>38</v>
      </c>
      <c r="I18">
        <v>42</v>
      </c>
      <c r="J18" s="73" t="s">
        <v>144</v>
      </c>
      <c r="M18" s="76"/>
    </row>
    <row r="19" spans="1:13" x14ac:dyDescent="0.25">
      <c r="A19" s="74">
        <v>35</v>
      </c>
      <c r="B19" s="79"/>
      <c r="C19">
        <v>31</v>
      </c>
      <c r="D19">
        <v>32</v>
      </c>
      <c r="E19">
        <v>33</v>
      </c>
      <c r="F19">
        <v>35</v>
      </c>
      <c r="G19">
        <v>37</v>
      </c>
      <c r="H19">
        <v>40</v>
      </c>
      <c r="I19" s="73" t="s">
        <v>143</v>
      </c>
      <c r="J19" s="73" t="s">
        <v>142</v>
      </c>
      <c r="M19" s="76"/>
    </row>
    <row r="20" spans="1:13" x14ac:dyDescent="0.25">
      <c r="A20" s="74">
        <v>36</v>
      </c>
      <c r="B20" s="79"/>
      <c r="C20">
        <v>32</v>
      </c>
      <c r="D20">
        <v>33</v>
      </c>
      <c r="E20">
        <v>35</v>
      </c>
      <c r="F20">
        <v>37</v>
      </c>
      <c r="G20">
        <v>39</v>
      </c>
      <c r="H20">
        <v>43</v>
      </c>
      <c r="I20" s="73" t="s">
        <v>141</v>
      </c>
      <c r="M20" s="76"/>
    </row>
    <row r="21" spans="1:13" x14ac:dyDescent="0.25">
      <c r="A21" s="74">
        <v>37</v>
      </c>
      <c r="B21" s="79"/>
      <c r="C21">
        <v>32</v>
      </c>
      <c r="D21">
        <v>34</v>
      </c>
      <c r="E21">
        <v>36</v>
      </c>
      <c r="F21">
        <v>38</v>
      </c>
      <c r="G21">
        <v>41</v>
      </c>
      <c r="H21">
        <v>46</v>
      </c>
      <c r="M21" s="76"/>
    </row>
    <row r="22" spans="1:13" x14ac:dyDescent="0.25">
      <c r="A22" s="74">
        <v>38</v>
      </c>
      <c r="B22" s="79"/>
      <c r="C22">
        <v>33</v>
      </c>
      <c r="D22">
        <v>35</v>
      </c>
      <c r="E22">
        <v>37</v>
      </c>
      <c r="F22">
        <v>40</v>
      </c>
      <c r="G22">
        <v>44</v>
      </c>
      <c r="H22" s="73" t="s">
        <v>141</v>
      </c>
      <c r="M22" s="76"/>
    </row>
    <row r="23" spans="1:13" x14ac:dyDescent="0.25">
      <c r="A23" s="74">
        <v>39</v>
      </c>
      <c r="B23" s="79"/>
      <c r="C23">
        <v>34</v>
      </c>
      <c r="D23">
        <v>36</v>
      </c>
      <c r="E23">
        <v>38</v>
      </c>
      <c r="F23">
        <v>41</v>
      </c>
      <c r="G23">
        <v>46</v>
      </c>
      <c r="M23" s="76"/>
    </row>
    <row r="24" spans="1:13" x14ac:dyDescent="0.25">
      <c r="A24" s="74">
        <v>40</v>
      </c>
      <c r="B24" s="79"/>
      <c r="C24">
        <v>35</v>
      </c>
      <c r="D24">
        <v>37</v>
      </c>
      <c r="E24">
        <v>40</v>
      </c>
      <c r="F24">
        <v>43</v>
      </c>
      <c r="G24">
        <v>49</v>
      </c>
      <c r="M24" s="76"/>
    </row>
    <row r="25" spans="1:13" x14ac:dyDescent="0.25">
      <c r="A25" s="74">
        <v>41</v>
      </c>
      <c r="B25" s="79"/>
      <c r="C25">
        <v>35</v>
      </c>
      <c r="D25">
        <v>38</v>
      </c>
      <c r="E25">
        <v>41</v>
      </c>
      <c r="F25">
        <v>45</v>
      </c>
      <c r="M25" s="76"/>
    </row>
    <row r="26" spans="1:13" x14ac:dyDescent="0.25">
      <c r="A26" s="74">
        <v>42</v>
      </c>
      <c r="B26" s="79"/>
      <c r="C26">
        <v>36</v>
      </c>
      <c r="D26">
        <v>39</v>
      </c>
      <c r="E26">
        <v>42</v>
      </c>
      <c r="F26">
        <v>47</v>
      </c>
      <c r="M26" s="76"/>
    </row>
    <row r="27" spans="1:13" x14ac:dyDescent="0.25">
      <c r="A27" s="74">
        <v>43</v>
      </c>
      <c r="B27" s="79"/>
      <c r="C27">
        <v>37</v>
      </c>
      <c r="D27">
        <v>40</v>
      </c>
      <c r="E27">
        <v>44</v>
      </c>
      <c r="F27">
        <v>49</v>
      </c>
      <c r="M27" s="76"/>
    </row>
    <row r="28" spans="1:13" x14ac:dyDescent="0.25">
      <c r="A28" s="74">
        <v>44</v>
      </c>
      <c r="B28" s="79"/>
      <c r="C28">
        <v>38</v>
      </c>
      <c r="D28">
        <v>41</v>
      </c>
      <c r="E28">
        <v>45</v>
      </c>
      <c r="F28">
        <v>52</v>
      </c>
      <c r="M28" s="76"/>
    </row>
    <row r="29" spans="1:13" x14ac:dyDescent="0.25">
      <c r="A29" s="74">
        <v>45</v>
      </c>
      <c r="B29" s="79"/>
      <c r="C29">
        <v>38</v>
      </c>
      <c r="D29">
        <v>42</v>
      </c>
      <c r="E29">
        <v>47</v>
      </c>
      <c r="M29" s="76"/>
    </row>
    <row r="30" spans="1:13" x14ac:dyDescent="0.25">
      <c r="A30" s="74">
        <v>46</v>
      </c>
      <c r="B30" s="79"/>
      <c r="C30">
        <v>39</v>
      </c>
      <c r="D30">
        <v>43</v>
      </c>
      <c r="E30">
        <v>49</v>
      </c>
      <c r="M30" s="76"/>
    </row>
    <row r="31" spans="1:13" x14ac:dyDescent="0.25">
      <c r="A31" s="74">
        <v>47</v>
      </c>
      <c r="B31" s="79"/>
      <c r="C31">
        <v>40</v>
      </c>
      <c r="D31">
        <v>44</v>
      </c>
      <c r="E31">
        <v>51</v>
      </c>
      <c r="M31" s="76"/>
    </row>
    <row r="32" spans="1:13" x14ac:dyDescent="0.25">
      <c r="A32" s="74">
        <v>48</v>
      </c>
      <c r="B32" s="79"/>
      <c r="C32">
        <v>41</v>
      </c>
      <c r="D32">
        <v>45</v>
      </c>
      <c r="E32">
        <v>53</v>
      </c>
      <c r="M32" s="76"/>
    </row>
    <row r="33" spans="1:13" x14ac:dyDescent="0.25">
      <c r="A33" s="74">
        <v>49</v>
      </c>
      <c r="B33" s="79"/>
      <c r="C33">
        <v>42</v>
      </c>
      <c r="D33">
        <v>47</v>
      </c>
      <c r="M33" s="76"/>
    </row>
    <row r="34" spans="1:13" x14ac:dyDescent="0.25">
      <c r="A34" s="74">
        <v>50</v>
      </c>
      <c r="B34" s="79"/>
      <c r="C34">
        <v>42</v>
      </c>
      <c r="D34">
        <v>48</v>
      </c>
      <c r="M34" s="76"/>
    </row>
    <row r="35" spans="1:13" ht="15.75" thickBot="1" x14ac:dyDescent="0.3">
      <c r="A35" s="75"/>
      <c r="B35" s="80"/>
      <c r="C35" s="72"/>
      <c r="D35" s="72"/>
      <c r="E35" s="72"/>
      <c r="F35" s="72"/>
      <c r="G35" s="72"/>
      <c r="H35" s="72"/>
      <c r="I35" s="72"/>
      <c r="J35" s="72"/>
      <c r="K35" s="72"/>
      <c r="L35" s="72"/>
      <c r="M35" s="78"/>
    </row>
    <row r="36" spans="1:13" ht="15.75" thickTop="1" x14ac:dyDescent="0.25"/>
  </sheetData>
  <mergeCells count="3">
    <mergeCell ref="C2:M2"/>
    <mergeCell ref="A2:B2"/>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BTRA</vt:lpstr>
      <vt:lpstr>Apparent temp scale</vt:lpstr>
      <vt:lpstr>Acclim_data</vt:lpstr>
      <vt:lpstr>Air_data</vt:lpstr>
      <vt:lpstr>Apparent_data</vt:lpstr>
      <vt:lpstr>climb_data</vt:lpstr>
      <vt:lpstr>Climbing_data</vt:lpstr>
      <vt:lpstr>Clothing_data</vt:lpstr>
      <vt:lpstr>Confined_data</vt:lpstr>
      <vt:lpstr>Contact_data</vt:lpstr>
      <vt:lpstr>Cool_data</vt:lpstr>
      <vt:lpstr>dwater_data</vt:lpstr>
      <vt:lpstr>Exposure_data</vt:lpstr>
      <vt:lpstr>Meta_data</vt:lpstr>
      <vt:lpstr>BTRA!Print_Area</vt:lpstr>
      <vt:lpstr>Radiant_data</vt:lpstr>
      <vt:lpstr>RPE_data</vt:lpstr>
      <vt:lpstr>Shade_data</vt:lpstr>
      <vt:lpstr>Solar_data</vt:lpstr>
      <vt:lpstr>Task_data</vt:lpstr>
      <vt:lpstr>Training_data</vt:lpstr>
      <vt:lpstr>Warm_on_Contact</vt:lpstr>
      <vt:lpstr>Water_data</vt:lpstr>
    </vt:vector>
  </TitlesOfParts>
  <Company>Rio Tinto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Di Corleto</dc:creator>
  <cp:lastModifiedBy>RDC</cp:lastModifiedBy>
  <cp:lastPrinted>2013-02-06T16:27:29Z</cp:lastPrinted>
  <dcterms:created xsi:type="dcterms:W3CDTF">2013-02-06T02:37:26Z</dcterms:created>
  <dcterms:modified xsi:type="dcterms:W3CDTF">2020-08-09T07:40:31Z</dcterms:modified>
</cp:coreProperties>
</file>